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investice2\Documents\MŠ U Stadionu\Veřejná zakázka dle zákona\Zadávací dokumentace\PD U Stadionu 602, Česká Třebová\PD ZATEPLENI\"/>
    </mc:Choice>
  </mc:AlternateContent>
  <bookViews>
    <workbookView xWindow="0" yWindow="0" windowWidth="28800" windowHeight="11835" activeTab="2"/>
  </bookViews>
  <sheets>
    <sheet name="Rekapitulace stavby" sheetId="1" r:id="rId1"/>
    <sheet name="VON - Vdlejší a ostatní n..." sheetId="2" r:id="rId2"/>
    <sheet name="D.1.1 - Architektonicko-s..." sheetId="3" r:id="rId3"/>
  </sheets>
  <definedNames>
    <definedName name="_xlnm._FilterDatabase" localSheetId="2" hidden="1">'D.1.1 - Architektonicko-s...'!$C$139:$K$477</definedName>
    <definedName name="_xlnm._FilterDatabase" localSheetId="1" hidden="1">'VON - Vdlejší a ostatní n...'!$C$122:$K$146</definedName>
    <definedName name="_xlnm.Print_Titles" localSheetId="2">'D.1.1 - Architektonicko-s...'!$139:$139</definedName>
    <definedName name="_xlnm.Print_Titles" localSheetId="0">'Rekapitulace stavby'!$92:$92</definedName>
    <definedName name="_xlnm.Print_Titles" localSheetId="1">'VON - Vdlejší a ostatní n...'!$122:$122</definedName>
    <definedName name="_xlnm.Print_Area" localSheetId="2">'D.1.1 - Architektonicko-s...'!$C$4:$J$39,'D.1.1 - Architektonicko-s...'!$C$50:$J$76,'D.1.1 - Architektonicko-s...'!$C$82:$J$121,'D.1.1 - Architektonicko-s...'!$C$127:$K$477</definedName>
    <definedName name="_xlnm.Print_Area" localSheetId="0">'Rekapitulace stavby'!$D$4:$AO$76,'Rekapitulace stavby'!$C$82:$AQ$97</definedName>
    <definedName name="_xlnm.Print_Area" localSheetId="1">'VON - Vdlejší a ostatní n...'!$C$4:$J$39,'VON - Vdlejší a ostatní n...'!$C$50:$J$76,'VON - Vdlejší a ostatní n...'!$C$82:$J$104,'VON - Vdlejší a ostatní n...'!$C$110:$K$146</definedName>
  </definedNames>
  <calcPr calcId="152511"/>
</workbook>
</file>

<file path=xl/calcChain.xml><?xml version="1.0" encoding="utf-8"?>
<calcChain xmlns="http://schemas.openxmlformats.org/spreadsheetml/2006/main">
  <c r="J37" i="3" l="1"/>
  <c r="J36" i="3"/>
  <c r="AY96" i="1" s="1"/>
  <c r="J35" i="3"/>
  <c r="AX96" i="1" s="1"/>
  <c r="BI477" i="3"/>
  <c r="BH477" i="3"/>
  <c r="BG477" i="3"/>
  <c r="BF477" i="3"/>
  <c r="T477" i="3"/>
  <c r="R477" i="3"/>
  <c r="P477" i="3"/>
  <c r="BI476" i="3"/>
  <c r="BH476" i="3"/>
  <c r="BG476" i="3"/>
  <c r="BF476" i="3"/>
  <c r="T476" i="3"/>
  <c r="R476" i="3"/>
  <c r="P476" i="3"/>
  <c r="BI474" i="3"/>
  <c r="BH474" i="3"/>
  <c r="BG474" i="3"/>
  <c r="BF474" i="3"/>
  <c r="T474" i="3"/>
  <c r="R474" i="3"/>
  <c r="P474" i="3"/>
  <c r="BI472" i="3"/>
  <c r="BH472" i="3"/>
  <c r="BG472" i="3"/>
  <c r="BF472" i="3"/>
  <c r="T472" i="3"/>
  <c r="R472" i="3"/>
  <c r="P472" i="3"/>
  <c r="BI470" i="3"/>
  <c r="BH470" i="3"/>
  <c r="BG470" i="3"/>
  <c r="BF470" i="3"/>
  <c r="T470" i="3"/>
  <c r="R470" i="3"/>
  <c r="P470" i="3"/>
  <c r="BI468" i="3"/>
  <c r="BH468" i="3"/>
  <c r="BG468" i="3"/>
  <c r="BF468" i="3"/>
  <c r="T468" i="3"/>
  <c r="R468" i="3"/>
  <c r="P468" i="3"/>
  <c r="BI465" i="3"/>
  <c r="BH465" i="3"/>
  <c r="BG465" i="3"/>
  <c r="BF465" i="3"/>
  <c r="T465" i="3"/>
  <c r="R465" i="3"/>
  <c r="P465" i="3"/>
  <c r="BI463" i="3"/>
  <c r="BH463" i="3"/>
  <c r="BG463" i="3"/>
  <c r="BF463" i="3"/>
  <c r="T463" i="3"/>
  <c r="R463" i="3"/>
  <c r="P463" i="3"/>
  <c r="BI461" i="3"/>
  <c r="BH461" i="3"/>
  <c r="BG461" i="3"/>
  <c r="BF461" i="3"/>
  <c r="T461" i="3"/>
  <c r="R461" i="3"/>
  <c r="P461" i="3"/>
  <c r="BI459" i="3"/>
  <c r="BH459" i="3"/>
  <c r="BG459" i="3"/>
  <c r="BF459" i="3"/>
  <c r="T459" i="3"/>
  <c r="R459" i="3"/>
  <c r="P459" i="3"/>
  <c r="BI455" i="3"/>
  <c r="BH455" i="3"/>
  <c r="BG455" i="3"/>
  <c r="BF455" i="3"/>
  <c r="T455" i="3"/>
  <c r="R455" i="3"/>
  <c r="P455" i="3"/>
  <c r="BI453" i="3"/>
  <c r="BH453" i="3"/>
  <c r="BG453" i="3"/>
  <c r="BF453" i="3"/>
  <c r="T453" i="3"/>
  <c r="R453" i="3"/>
  <c r="P453" i="3"/>
  <c r="BI451" i="3"/>
  <c r="BH451" i="3"/>
  <c r="BG451" i="3"/>
  <c r="BF451" i="3"/>
  <c r="T451" i="3"/>
  <c r="R451" i="3"/>
  <c r="P451" i="3"/>
  <c r="BI449" i="3"/>
  <c r="BH449" i="3"/>
  <c r="BG449" i="3"/>
  <c r="BF449" i="3"/>
  <c r="T449" i="3"/>
  <c r="R449" i="3"/>
  <c r="P449" i="3"/>
  <c r="BI445" i="3"/>
  <c r="BH445" i="3"/>
  <c r="BG445" i="3"/>
  <c r="BF445" i="3"/>
  <c r="T445" i="3"/>
  <c r="T444" i="3" s="1"/>
  <c r="T443" i="3" s="1"/>
  <c r="R445" i="3"/>
  <c r="R444" i="3"/>
  <c r="R443" i="3" s="1"/>
  <c r="P445" i="3"/>
  <c r="P444" i="3" s="1"/>
  <c r="P443" i="3" s="1"/>
  <c r="BI442" i="3"/>
  <c r="BH442" i="3"/>
  <c r="BG442" i="3"/>
  <c r="BF442" i="3"/>
  <c r="T442" i="3"/>
  <c r="R442" i="3"/>
  <c r="P442" i="3"/>
  <c r="BI439" i="3"/>
  <c r="BH439" i="3"/>
  <c r="BG439" i="3"/>
  <c r="BF439" i="3"/>
  <c r="T439" i="3"/>
  <c r="R439" i="3"/>
  <c r="P439" i="3"/>
  <c r="BI436" i="3"/>
  <c r="BH436" i="3"/>
  <c r="BG436" i="3"/>
  <c r="BF436" i="3"/>
  <c r="T436" i="3"/>
  <c r="R436" i="3"/>
  <c r="P436" i="3"/>
  <c r="BI434" i="3"/>
  <c r="BH434" i="3"/>
  <c r="BG434" i="3"/>
  <c r="BF434" i="3"/>
  <c r="T434" i="3"/>
  <c r="R434" i="3"/>
  <c r="P434" i="3"/>
  <c r="BI432" i="3"/>
  <c r="BH432" i="3"/>
  <c r="BG432" i="3"/>
  <c r="BF432" i="3"/>
  <c r="T432" i="3"/>
  <c r="R432" i="3"/>
  <c r="P432" i="3"/>
  <c r="BI430" i="3"/>
  <c r="BH430" i="3"/>
  <c r="BG430" i="3"/>
  <c r="BF430" i="3"/>
  <c r="T430" i="3"/>
  <c r="R430" i="3"/>
  <c r="P430" i="3"/>
  <c r="BI428" i="3"/>
  <c r="BH428" i="3"/>
  <c r="BG428" i="3"/>
  <c r="BF428" i="3"/>
  <c r="T428" i="3"/>
  <c r="R428" i="3"/>
  <c r="P428" i="3"/>
  <c r="BI426" i="3"/>
  <c r="BH426" i="3"/>
  <c r="BG426" i="3"/>
  <c r="BF426" i="3"/>
  <c r="T426" i="3"/>
  <c r="R426" i="3"/>
  <c r="P426" i="3"/>
  <c r="BI424" i="3"/>
  <c r="BH424" i="3"/>
  <c r="BG424" i="3"/>
  <c r="BF424" i="3"/>
  <c r="T424" i="3"/>
  <c r="R424" i="3"/>
  <c r="P424" i="3"/>
  <c r="BI420" i="3"/>
  <c r="BH420" i="3"/>
  <c r="BG420" i="3"/>
  <c r="BF420" i="3"/>
  <c r="T420" i="3"/>
  <c r="R420" i="3"/>
  <c r="P420" i="3"/>
  <c r="BI418" i="3"/>
  <c r="BH418" i="3"/>
  <c r="BG418" i="3"/>
  <c r="BF418" i="3"/>
  <c r="T418" i="3"/>
  <c r="R418" i="3"/>
  <c r="P418" i="3"/>
  <c r="BI416" i="3"/>
  <c r="BH416" i="3"/>
  <c r="BG416" i="3"/>
  <c r="BF416" i="3"/>
  <c r="T416" i="3"/>
  <c r="R416" i="3"/>
  <c r="P416" i="3"/>
  <c r="BI414" i="3"/>
  <c r="BH414" i="3"/>
  <c r="BG414" i="3"/>
  <c r="BF414" i="3"/>
  <c r="T414" i="3"/>
  <c r="R414" i="3"/>
  <c r="P414" i="3"/>
  <c r="BI412" i="3"/>
  <c r="BH412" i="3"/>
  <c r="BG412" i="3"/>
  <c r="BF412" i="3"/>
  <c r="T412" i="3"/>
  <c r="R412" i="3"/>
  <c r="P412" i="3"/>
  <c r="BI410" i="3"/>
  <c r="BH410" i="3"/>
  <c r="BG410" i="3"/>
  <c r="BF410" i="3"/>
  <c r="T410" i="3"/>
  <c r="R410" i="3"/>
  <c r="P410" i="3"/>
  <c r="BI408" i="3"/>
  <c r="BH408" i="3"/>
  <c r="BG408" i="3"/>
  <c r="BF408" i="3"/>
  <c r="T408" i="3"/>
  <c r="R408" i="3"/>
  <c r="P408" i="3"/>
  <c r="BI405" i="3"/>
  <c r="BH405" i="3"/>
  <c r="BG405" i="3"/>
  <c r="BF405" i="3"/>
  <c r="T405" i="3"/>
  <c r="R405" i="3"/>
  <c r="P405" i="3"/>
  <c r="BI402" i="3"/>
  <c r="BH402" i="3"/>
  <c r="BG402" i="3"/>
  <c r="BF402" i="3"/>
  <c r="T402" i="3"/>
  <c r="R402" i="3"/>
  <c r="P402" i="3"/>
  <c r="BI400" i="3"/>
  <c r="BH400" i="3"/>
  <c r="BG400" i="3"/>
  <c r="BF400" i="3"/>
  <c r="T400" i="3"/>
  <c r="R400" i="3"/>
  <c r="P400" i="3"/>
  <c r="BI397" i="3"/>
  <c r="BH397" i="3"/>
  <c r="BG397" i="3"/>
  <c r="BF397" i="3"/>
  <c r="T397" i="3"/>
  <c r="R397" i="3"/>
  <c r="P397" i="3"/>
  <c r="BI395" i="3"/>
  <c r="BH395" i="3"/>
  <c r="BG395" i="3"/>
  <c r="BF395" i="3"/>
  <c r="T395" i="3"/>
  <c r="R395" i="3"/>
  <c r="P395" i="3"/>
  <c r="BI393" i="3"/>
  <c r="BH393" i="3"/>
  <c r="BG393" i="3"/>
  <c r="BF393" i="3"/>
  <c r="T393" i="3"/>
  <c r="R393" i="3"/>
  <c r="P393" i="3"/>
  <c r="BI392" i="3"/>
  <c r="BH392" i="3"/>
  <c r="BG392" i="3"/>
  <c r="BF392" i="3"/>
  <c r="T392" i="3"/>
  <c r="R392" i="3"/>
  <c r="P392" i="3"/>
  <c r="BI390" i="3"/>
  <c r="BH390" i="3"/>
  <c r="BG390" i="3"/>
  <c r="BF390" i="3"/>
  <c r="T390" i="3"/>
  <c r="R390" i="3"/>
  <c r="P390" i="3"/>
  <c r="BI388" i="3"/>
  <c r="BH388" i="3"/>
  <c r="BG388" i="3"/>
  <c r="BF388" i="3"/>
  <c r="T388" i="3"/>
  <c r="R388" i="3"/>
  <c r="P388" i="3"/>
  <c r="BI385" i="3"/>
  <c r="BH385" i="3"/>
  <c r="BG385" i="3"/>
  <c r="BF385" i="3"/>
  <c r="T385" i="3"/>
  <c r="R385" i="3"/>
  <c r="P385" i="3"/>
  <c r="BI383" i="3"/>
  <c r="BH383" i="3"/>
  <c r="BG383" i="3"/>
  <c r="BF383" i="3"/>
  <c r="T383" i="3"/>
  <c r="R383" i="3"/>
  <c r="P383" i="3"/>
  <c r="BI380" i="3"/>
  <c r="BH380" i="3"/>
  <c r="BG380" i="3"/>
  <c r="BF380" i="3"/>
  <c r="T380" i="3"/>
  <c r="R380" i="3"/>
  <c r="P380" i="3"/>
  <c r="BI377" i="3"/>
  <c r="BH377" i="3"/>
  <c r="BG377" i="3"/>
  <c r="BF377" i="3"/>
  <c r="T377" i="3"/>
  <c r="R377" i="3"/>
  <c r="P377" i="3"/>
  <c r="BI375" i="3"/>
  <c r="BH375" i="3"/>
  <c r="BG375" i="3"/>
  <c r="BF375" i="3"/>
  <c r="T375" i="3"/>
  <c r="R375" i="3"/>
  <c r="P375" i="3"/>
  <c r="BI372" i="3"/>
  <c r="BH372" i="3"/>
  <c r="BG372" i="3"/>
  <c r="BF372" i="3"/>
  <c r="T372" i="3"/>
  <c r="R372" i="3"/>
  <c r="P372" i="3"/>
  <c r="BI370" i="3"/>
  <c r="BH370" i="3"/>
  <c r="BG370" i="3"/>
  <c r="BF370" i="3"/>
  <c r="T370" i="3"/>
  <c r="R370" i="3"/>
  <c r="P370" i="3"/>
  <c r="BI367" i="3"/>
  <c r="BH367" i="3"/>
  <c r="BG367" i="3"/>
  <c r="BF367" i="3"/>
  <c r="T367" i="3"/>
  <c r="R367" i="3"/>
  <c r="P367" i="3"/>
  <c r="BI365" i="3"/>
  <c r="BH365" i="3"/>
  <c r="BG365" i="3"/>
  <c r="BF365" i="3"/>
  <c r="T365" i="3"/>
  <c r="R365" i="3"/>
  <c r="P365" i="3"/>
  <c r="BI362" i="3"/>
  <c r="BH362" i="3"/>
  <c r="BG362" i="3"/>
  <c r="BF362" i="3"/>
  <c r="T362" i="3"/>
  <c r="R362" i="3"/>
  <c r="P362" i="3"/>
  <c r="BI361" i="3"/>
  <c r="BH361" i="3"/>
  <c r="BG361" i="3"/>
  <c r="BF361" i="3"/>
  <c r="T361" i="3"/>
  <c r="R361" i="3"/>
  <c r="P361" i="3"/>
  <c r="BI358" i="3"/>
  <c r="BH358" i="3"/>
  <c r="BG358" i="3"/>
  <c r="BF358" i="3"/>
  <c r="T358" i="3"/>
  <c r="R358" i="3"/>
  <c r="P358" i="3"/>
  <c r="BI356" i="3"/>
  <c r="BH356" i="3"/>
  <c r="BG356" i="3"/>
  <c r="BF356" i="3"/>
  <c r="T356" i="3"/>
  <c r="R356" i="3"/>
  <c r="P356" i="3"/>
  <c r="BI353" i="3"/>
  <c r="BH353" i="3"/>
  <c r="BG353" i="3"/>
  <c r="BF353" i="3"/>
  <c r="T353" i="3"/>
  <c r="R353" i="3"/>
  <c r="P353" i="3"/>
  <c r="BI351" i="3"/>
  <c r="BH351" i="3"/>
  <c r="BG351" i="3"/>
  <c r="BF351" i="3"/>
  <c r="T351" i="3"/>
  <c r="R351" i="3"/>
  <c r="P351" i="3"/>
  <c r="BI348" i="3"/>
  <c r="BH348" i="3"/>
  <c r="BG348" i="3"/>
  <c r="BF348" i="3"/>
  <c r="T348" i="3"/>
  <c r="R348" i="3"/>
  <c r="P348" i="3"/>
  <c r="BI346" i="3"/>
  <c r="BH346" i="3"/>
  <c r="BG346" i="3"/>
  <c r="BF346" i="3"/>
  <c r="T346" i="3"/>
  <c r="R346" i="3"/>
  <c r="P346" i="3"/>
  <c r="BI344" i="3"/>
  <c r="BH344" i="3"/>
  <c r="BG344" i="3"/>
  <c r="BF344" i="3"/>
  <c r="T344" i="3"/>
  <c r="R344" i="3"/>
  <c r="P344" i="3"/>
  <c r="BI341" i="3"/>
  <c r="BH341" i="3"/>
  <c r="BG341" i="3"/>
  <c r="BF341" i="3"/>
  <c r="T341" i="3"/>
  <c r="R341" i="3"/>
  <c r="P341" i="3"/>
  <c r="BI339" i="3"/>
  <c r="BH339" i="3"/>
  <c r="BG339" i="3"/>
  <c r="BF339" i="3"/>
  <c r="T339" i="3"/>
  <c r="R339" i="3"/>
  <c r="P339" i="3"/>
  <c r="BI336" i="3"/>
  <c r="BH336" i="3"/>
  <c r="BG336" i="3"/>
  <c r="BF336" i="3"/>
  <c r="T336" i="3"/>
  <c r="R336" i="3"/>
  <c r="P336" i="3"/>
  <c r="BI334" i="3"/>
  <c r="BH334" i="3"/>
  <c r="BG334" i="3"/>
  <c r="BF334" i="3"/>
  <c r="T334" i="3"/>
  <c r="R334" i="3"/>
  <c r="P334" i="3"/>
  <c r="BI331" i="3"/>
  <c r="BH331" i="3"/>
  <c r="BG331" i="3"/>
  <c r="BF331" i="3"/>
  <c r="T331" i="3"/>
  <c r="R331" i="3"/>
  <c r="P331" i="3"/>
  <c r="BI329" i="3"/>
  <c r="BH329" i="3"/>
  <c r="BG329" i="3"/>
  <c r="BF329" i="3"/>
  <c r="T329" i="3"/>
  <c r="R329" i="3"/>
  <c r="P329" i="3"/>
  <c r="BI325" i="3"/>
  <c r="BH325" i="3"/>
  <c r="BG325" i="3"/>
  <c r="BF325" i="3"/>
  <c r="T325" i="3"/>
  <c r="R325" i="3"/>
  <c r="P325" i="3"/>
  <c r="BI323" i="3"/>
  <c r="BH323" i="3"/>
  <c r="BG323" i="3"/>
  <c r="BF323" i="3"/>
  <c r="T323" i="3"/>
  <c r="R323" i="3"/>
  <c r="P323" i="3"/>
  <c r="BI318" i="3"/>
  <c r="BH318" i="3"/>
  <c r="BG318" i="3"/>
  <c r="BF318" i="3"/>
  <c r="T318" i="3"/>
  <c r="R318" i="3"/>
  <c r="P318" i="3"/>
  <c r="BI313" i="3"/>
  <c r="BH313" i="3"/>
  <c r="BG313" i="3"/>
  <c r="BF313" i="3"/>
  <c r="T313" i="3"/>
  <c r="R313" i="3"/>
  <c r="P313" i="3"/>
  <c r="BI311" i="3"/>
  <c r="BH311" i="3"/>
  <c r="BG311" i="3"/>
  <c r="BF311" i="3"/>
  <c r="T311" i="3"/>
  <c r="R311" i="3"/>
  <c r="P311" i="3"/>
  <c r="BI309" i="3"/>
  <c r="BH309" i="3"/>
  <c r="BG309" i="3"/>
  <c r="BF309" i="3"/>
  <c r="T309" i="3"/>
  <c r="R309" i="3"/>
  <c r="P309" i="3"/>
  <c r="BI306" i="3"/>
  <c r="BH306" i="3"/>
  <c r="BG306" i="3"/>
  <c r="BF306" i="3"/>
  <c r="T306" i="3"/>
  <c r="R306" i="3"/>
  <c r="P306" i="3"/>
  <c r="BI304" i="3"/>
  <c r="BH304" i="3"/>
  <c r="BG304" i="3"/>
  <c r="BF304" i="3"/>
  <c r="T304" i="3"/>
  <c r="R304" i="3"/>
  <c r="P304" i="3"/>
  <c r="BI301" i="3"/>
  <c r="BH301" i="3"/>
  <c r="BG301" i="3"/>
  <c r="BF301" i="3"/>
  <c r="T301" i="3"/>
  <c r="R301" i="3"/>
  <c r="P301" i="3"/>
  <c r="BI298" i="3"/>
  <c r="BH298" i="3"/>
  <c r="BG298" i="3"/>
  <c r="BF298" i="3"/>
  <c r="T298" i="3"/>
  <c r="T297" i="3"/>
  <c r="R298" i="3"/>
  <c r="R297" i="3" s="1"/>
  <c r="P298" i="3"/>
  <c r="P297" i="3"/>
  <c r="BI295" i="3"/>
  <c r="BH295" i="3"/>
  <c r="BG295" i="3"/>
  <c r="BF295" i="3"/>
  <c r="T295" i="3"/>
  <c r="R295" i="3"/>
  <c r="P295" i="3"/>
  <c r="BI294" i="3"/>
  <c r="BH294" i="3"/>
  <c r="BG294" i="3"/>
  <c r="BF294" i="3"/>
  <c r="T294" i="3"/>
  <c r="R294" i="3"/>
  <c r="P294" i="3"/>
  <c r="BI292" i="3"/>
  <c r="BH292" i="3"/>
  <c r="BG292" i="3"/>
  <c r="BF292" i="3"/>
  <c r="T292" i="3"/>
  <c r="R292" i="3"/>
  <c r="P292" i="3"/>
  <c r="BI291" i="3"/>
  <c r="BH291" i="3"/>
  <c r="BG291" i="3"/>
  <c r="BF291" i="3"/>
  <c r="T291" i="3"/>
  <c r="R291" i="3"/>
  <c r="P291" i="3"/>
  <c r="BI287" i="3"/>
  <c r="BH287" i="3"/>
  <c r="BG287" i="3"/>
  <c r="BF287" i="3"/>
  <c r="T287" i="3"/>
  <c r="R287" i="3"/>
  <c r="P287" i="3"/>
  <c r="BI284" i="3"/>
  <c r="BH284" i="3"/>
  <c r="BG284" i="3"/>
  <c r="BF284" i="3"/>
  <c r="T284" i="3"/>
  <c r="R284" i="3"/>
  <c r="P284" i="3"/>
  <c r="BI281" i="3"/>
  <c r="BH281" i="3"/>
  <c r="BG281" i="3"/>
  <c r="BF281" i="3"/>
  <c r="T281" i="3"/>
  <c r="R281" i="3"/>
  <c r="P281" i="3"/>
  <c r="BI276" i="3"/>
  <c r="BH276" i="3"/>
  <c r="BG276" i="3"/>
  <c r="BF276" i="3"/>
  <c r="T276" i="3"/>
  <c r="R276" i="3"/>
  <c r="P276" i="3"/>
  <c r="BI273" i="3"/>
  <c r="BH273" i="3"/>
  <c r="BG273" i="3"/>
  <c r="BF273" i="3"/>
  <c r="T273" i="3"/>
  <c r="R273" i="3"/>
  <c r="P273" i="3"/>
  <c r="BI272" i="3"/>
  <c r="BH272" i="3"/>
  <c r="BG272" i="3"/>
  <c r="BF272" i="3"/>
  <c r="T272" i="3"/>
  <c r="R272" i="3"/>
  <c r="P272" i="3"/>
  <c r="BI271" i="3"/>
  <c r="BH271" i="3"/>
  <c r="BG271" i="3"/>
  <c r="BF271" i="3"/>
  <c r="T271" i="3"/>
  <c r="R271" i="3"/>
  <c r="P271" i="3"/>
  <c r="BI270" i="3"/>
  <c r="BH270" i="3"/>
  <c r="BG270" i="3"/>
  <c r="BF270" i="3"/>
  <c r="T270" i="3"/>
  <c r="R270" i="3"/>
  <c r="P270" i="3"/>
  <c r="BI268" i="3"/>
  <c r="BH268" i="3"/>
  <c r="BG268" i="3"/>
  <c r="BF268" i="3"/>
  <c r="T268" i="3"/>
  <c r="R268" i="3"/>
  <c r="P268" i="3"/>
  <c r="BI267" i="3"/>
  <c r="BH267" i="3"/>
  <c r="BG267" i="3"/>
  <c r="BF267" i="3"/>
  <c r="T267" i="3"/>
  <c r="R267" i="3"/>
  <c r="P267" i="3"/>
  <c r="BI266" i="3"/>
  <c r="BH266" i="3"/>
  <c r="BG266" i="3"/>
  <c r="BF266" i="3"/>
  <c r="T266" i="3"/>
  <c r="R266" i="3"/>
  <c r="P266" i="3"/>
  <c r="BI264" i="3"/>
  <c r="BH264" i="3"/>
  <c r="BG264" i="3"/>
  <c r="BF264" i="3"/>
  <c r="T264" i="3"/>
  <c r="R264" i="3"/>
  <c r="P264" i="3"/>
  <c r="BI256" i="3"/>
  <c r="BH256" i="3"/>
  <c r="BG256" i="3"/>
  <c r="BF256" i="3"/>
  <c r="T256" i="3"/>
  <c r="R256" i="3"/>
  <c r="P256" i="3"/>
  <c r="BI253" i="3"/>
  <c r="BH253" i="3"/>
  <c r="BG253" i="3"/>
  <c r="BF253" i="3"/>
  <c r="T253" i="3"/>
  <c r="R253" i="3"/>
  <c r="P253" i="3"/>
  <c r="BI251" i="3"/>
  <c r="BH251" i="3"/>
  <c r="BG251" i="3"/>
  <c r="BF251" i="3"/>
  <c r="T251" i="3"/>
  <c r="R251" i="3"/>
  <c r="P251" i="3"/>
  <c r="BI248" i="3"/>
  <c r="BH248" i="3"/>
  <c r="BG248" i="3"/>
  <c r="BF248" i="3"/>
  <c r="T248" i="3"/>
  <c r="R248" i="3"/>
  <c r="P248" i="3"/>
  <c r="BI244" i="3"/>
  <c r="BH244" i="3"/>
  <c r="BG244" i="3"/>
  <c r="BF244" i="3"/>
  <c r="T244" i="3"/>
  <c r="R244" i="3"/>
  <c r="P244" i="3"/>
  <c r="BI243" i="3"/>
  <c r="BH243" i="3"/>
  <c r="BG243" i="3"/>
  <c r="BF243" i="3"/>
  <c r="T243" i="3"/>
  <c r="R243" i="3"/>
  <c r="P243" i="3"/>
  <c r="BI242" i="3"/>
  <c r="BH242" i="3"/>
  <c r="BG242" i="3"/>
  <c r="BF242" i="3"/>
  <c r="T242" i="3"/>
  <c r="R242" i="3"/>
  <c r="P242" i="3"/>
  <c r="BI239" i="3"/>
  <c r="BH239" i="3"/>
  <c r="BG239" i="3"/>
  <c r="BF239" i="3"/>
  <c r="T239" i="3"/>
  <c r="R239" i="3"/>
  <c r="P239" i="3"/>
  <c r="BI238" i="3"/>
  <c r="BH238" i="3"/>
  <c r="BG238" i="3"/>
  <c r="BF238" i="3"/>
  <c r="T238" i="3"/>
  <c r="R238" i="3"/>
  <c r="P238" i="3"/>
  <c r="BI231" i="3"/>
  <c r="BH231" i="3"/>
  <c r="BG231" i="3"/>
  <c r="BF231" i="3"/>
  <c r="T231" i="3"/>
  <c r="R231" i="3"/>
  <c r="P231" i="3"/>
  <c r="BI230" i="3"/>
  <c r="BH230" i="3"/>
  <c r="BG230" i="3"/>
  <c r="BF230" i="3"/>
  <c r="T230" i="3"/>
  <c r="R230" i="3"/>
  <c r="P230" i="3"/>
  <c r="BI228" i="3"/>
  <c r="BH228" i="3"/>
  <c r="BG228" i="3"/>
  <c r="BF228" i="3"/>
  <c r="T228" i="3"/>
  <c r="R228" i="3"/>
  <c r="P228" i="3"/>
  <c r="BI225" i="3"/>
  <c r="BH225" i="3"/>
  <c r="BG225" i="3"/>
  <c r="BF225" i="3"/>
  <c r="T225" i="3"/>
  <c r="R225" i="3"/>
  <c r="P225" i="3"/>
  <c r="BI223" i="3"/>
  <c r="BH223" i="3"/>
  <c r="BG223" i="3"/>
  <c r="BF223" i="3"/>
  <c r="T223" i="3"/>
  <c r="R223" i="3"/>
  <c r="P223" i="3"/>
  <c r="BI220" i="3"/>
  <c r="BH220" i="3"/>
  <c r="BG220" i="3"/>
  <c r="BF220" i="3"/>
  <c r="T220" i="3"/>
  <c r="R220" i="3"/>
  <c r="P220" i="3"/>
  <c r="BI218" i="3"/>
  <c r="BH218" i="3"/>
  <c r="BG218" i="3"/>
  <c r="BF218" i="3"/>
  <c r="T218" i="3"/>
  <c r="R218" i="3"/>
  <c r="P218" i="3"/>
  <c r="BI215" i="3"/>
  <c r="BH215" i="3"/>
  <c r="BG215" i="3"/>
  <c r="BF215" i="3"/>
  <c r="T215" i="3"/>
  <c r="R215" i="3"/>
  <c r="P215" i="3"/>
  <c r="BI214" i="3"/>
  <c r="BH214" i="3"/>
  <c r="BG214" i="3"/>
  <c r="BF214" i="3"/>
  <c r="T214" i="3"/>
  <c r="R214" i="3"/>
  <c r="P214" i="3"/>
  <c r="BI213" i="3"/>
  <c r="BH213" i="3"/>
  <c r="BG213" i="3"/>
  <c r="BF213" i="3"/>
  <c r="T213" i="3"/>
  <c r="R213" i="3"/>
  <c r="P213" i="3"/>
  <c r="BI211" i="3"/>
  <c r="BH211" i="3"/>
  <c r="BG211" i="3"/>
  <c r="BF211" i="3"/>
  <c r="T211" i="3"/>
  <c r="R211" i="3"/>
  <c r="P211" i="3"/>
  <c r="BI208" i="3"/>
  <c r="BH208" i="3"/>
  <c r="BG208" i="3"/>
  <c r="BF208" i="3"/>
  <c r="T208" i="3"/>
  <c r="R208" i="3"/>
  <c r="P208" i="3"/>
  <c r="BI206" i="3"/>
  <c r="BH206" i="3"/>
  <c r="BG206" i="3"/>
  <c r="BF206" i="3"/>
  <c r="T206" i="3"/>
  <c r="R206" i="3"/>
  <c r="P206" i="3"/>
  <c r="BI203" i="3"/>
  <c r="BH203" i="3"/>
  <c r="BG203" i="3"/>
  <c r="BF203" i="3"/>
  <c r="T203" i="3"/>
  <c r="R203" i="3"/>
  <c r="P203" i="3"/>
  <c r="BI201" i="3"/>
  <c r="BH201" i="3"/>
  <c r="BG201" i="3"/>
  <c r="BF201" i="3"/>
  <c r="T201" i="3"/>
  <c r="R201" i="3"/>
  <c r="P201" i="3"/>
  <c r="BI200" i="3"/>
  <c r="BH200" i="3"/>
  <c r="BG200" i="3"/>
  <c r="BF200" i="3"/>
  <c r="T200" i="3"/>
  <c r="R200" i="3"/>
  <c r="P200" i="3"/>
  <c r="BI198" i="3"/>
  <c r="BH198" i="3"/>
  <c r="BG198" i="3"/>
  <c r="BF198" i="3"/>
  <c r="T198" i="3"/>
  <c r="R198" i="3"/>
  <c r="P198" i="3"/>
  <c r="BI195" i="3"/>
  <c r="BH195" i="3"/>
  <c r="BG195" i="3"/>
  <c r="BF195" i="3"/>
  <c r="T195" i="3"/>
  <c r="R195" i="3"/>
  <c r="P195" i="3"/>
  <c r="BI193" i="3"/>
  <c r="BH193" i="3"/>
  <c r="BG193" i="3"/>
  <c r="BF193" i="3"/>
  <c r="T193" i="3"/>
  <c r="R193" i="3"/>
  <c r="P193" i="3"/>
  <c r="BI190" i="3"/>
  <c r="BH190" i="3"/>
  <c r="BG190" i="3"/>
  <c r="BF190" i="3"/>
  <c r="T190" i="3"/>
  <c r="R190" i="3"/>
  <c r="P190" i="3"/>
  <c r="BI188" i="3"/>
  <c r="BH188" i="3"/>
  <c r="BG188" i="3"/>
  <c r="BF188" i="3"/>
  <c r="T188" i="3"/>
  <c r="R188" i="3"/>
  <c r="P188" i="3"/>
  <c r="BI185" i="3"/>
  <c r="BH185" i="3"/>
  <c r="BG185" i="3"/>
  <c r="BF185" i="3"/>
  <c r="T185" i="3"/>
  <c r="R185" i="3"/>
  <c r="P185" i="3"/>
  <c r="BI183" i="3"/>
  <c r="BH183" i="3"/>
  <c r="BG183" i="3"/>
  <c r="BF183" i="3"/>
  <c r="T183" i="3"/>
  <c r="R183" i="3"/>
  <c r="P183" i="3"/>
  <c r="BI180" i="3"/>
  <c r="BH180" i="3"/>
  <c r="BG180" i="3"/>
  <c r="BF180" i="3"/>
  <c r="T180" i="3"/>
  <c r="R180" i="3"/>
  <c r="P180" i="3"/>
  <c r="BI179" i="3"/>
  <c r="BH179" i="3"/>
  <c r="BG179" i="3"/>
  <c r="BF179" i="3"/>
  <c r="T179" i="3"/>
  <c r="R179" i="3"/>
  <c r="P179" i="3"/>
  <c r="BI176" i="3"/>
  <c r="BH176" i="3"/>
  <c r="BG176" i="3"/>
  <c r="BF176" i="3"/>
  <c r="T176" i="3"/>
  <c r="R176" i="3"/>
  <c r="P176" i="3"/>
  <c r="BI173" i="3"/>
  <c r="BH173" i="3"/>
  <c r="BG173" i="3"/>
  <c r="BF173" i="3"/>
  <c r="T173" i="3"/>
  <c r="R173" i="3"/>
  <c r="P173" i="3"/>
  <c r="BI169" i="3"/>
  <c r="BH169" i="3"/>
  <c r="BG169" i="3"/>
  <c r="BF169" i="3"/>
  <c r="T169" i="3"/>
  <c r="R169" i="3"/>
  <c r="P169" i="3"/>
  <c r="BI166" i="3"/>
  <c r="BH166" i="3"/>
  <c r="BG166" i="3"/>
  <c r="BF166" i="3"/>
  <c r="T166" i="3"/>
  <c r="R166" i="3"/>
  <c r="P166" i="3"/>
  <c r="BI164" i="3"/>
  <c r="BH164" i="3"/>
  <c r="BG164" i="3"/>
  <c r="BF164" i="3"/>
  <c r="T164" i="3"/>
  <c r="T163" i="3"/>
  <c r="R164" i="3"/>
  <c r="R163" i="3" s="1"/>
  <c r="P164" i="3"/>
  <c r="P163" i="3"/>
  <c r="BI160" i="3"/>
  <c r="BH160" i="3"/>
  <c r="BG160" i="3"/>
  <c r="BF160" i="3"/>
  <c r="T160" i="3"/>
  <c r="R160" i="3"/>
  <c r="P160" i="3"/>
  <c r="BI157" i="3"/>
  <c r="BH157" i="3"/>
  <c r="BG157" i="3"/>
  <c r="BF157" i="3"/>
  <c r="T157" i="3"/>
  <c r="R157" i="3"/>
  <c r="P157" i="3"/>
  <c r="BI155" i="3"/>
  <c r="BH155" i="3"/>
  <c r="BG155" i="3"/>
  <c r="BF155" i="3"/>
  <c r="T155" i="3"/>
  <c r="R155" i="3"/>
  <c r="P155" i="3"/>
  <c r="BI154" i="3"/>
  <c r="BH154" i="3"/>
  <c r="BG154" i="3"/>
  <c r="BF154" i="3"/>
  <c r="T154" i="3"/>
  <c r="R154" i="3"/>
  <c r="P154" i="3"/>
  <c r="BI152" i="3"/>
  <c r="BH152" i="3"/>
  <c r="BG152" i="3"/>
  <c r="BF152" i="3"/>
  <c r="T152" i="3"/>
  <c r="R152" i="3"/>
  <c r="P152" i="3"/>
  <c r="BI149" i="3"/>
  <c r="BH149" i="3"/>
  <c r="BG149" i="3"/>
  <c r="BF149" i="3"/>
  <c r="T149" i="3"/>
  <c r="R149" i="3"/>
  <c r="P149" i="3"/>
  <c r="BI146" i="3"/>
  <c r="BH146" i="3"/>
  <c r="BG146" i="3"/>
  <c r="BF146" i="3"/>
  <c r="T146" i="3"/>
  <c r="R146" i="3"/>
  <c r="P146" i="3"/>
  <c r="BI143" i="3"/>
  <c r="BH143" i="3"/>
  <c r="BG143" i="3"/>
  <c r="BF143" i="3"/>
  <c r="T143" i="3"/>
  <c r="R143" i="3"/>
  <c r="P143" i="3"/>
  <c r="J136" i="3"/>
  <c r="F136" i="3"/>
  <c r="F134" i="3"/>
  <c r="E132" i="3"/>
  <c r="J91" i="3"/>
  <c r="F91" i="3"/>
  <c r="F89" i="3"/>
  <c r="E87" i="3"/>
  <c r="J24" i="3"/>
  <c r="E24" i="3"/>
  <c r="J92" i="3" s="1"/>
  <c r="J23" i="3"/>
  <c r="J18" i="3"/>
  <c r="E18" i="3"/>
  <c r="F137" i="3" s="1"/>
  <c r="J17" i="3"/>
  <c r="J12" i="3"/>
  <c r="J134" i="3"/>
  <c r="E7" i="3"/>
  <c r="E130" i="3"/>
  <c r="J37" i="2"/>
  <c r="J36" i="2"/>
  <c r="AY95" i="1" s="1"/>
  <c r="J35" i="2"/>
  <c r="AX95" i="1" s="1"/>
  <c r="BI145" i="2"/>
  <c r="BH145" i="2"/>
  <c r="BG145" i="2"/>
  <c r="BF145" i="2"/>
  <c r="T145" i="2"/>
  <c r="T144" i="2" s="1"/>
  <c r="R145" i="2"/>
  <c r="R144" i="2" s="1"/>
  <c r="P145" i="2"/>
  <c r="P144" i="2" s="1"/>
  <c r="BI142" i="2"/>
  <c r="BH142" i="2"/>
  <c r="BG142" i="2"/>
  <c r="BF142" i="2"/>
  <c r="T142" i="2"/>
  <c r="T141" i="2" s="1"/>
  <c r="R142" i="2"/>
  <c r="R141" i="2" s="1"/>
  <c r="P142" i="2"/>
  <c r="P141" i="2" s="1"/>
  <c r="BI139" i="2"/>
  <c r="BH139" i="2"/>
  <c r="BG139" i="2"/>
  <c r="BF139" i="2"/>
  <c r="T139" i="2"/>
  <c r="R139" i="2"/>
  <c r="P139" i="2"/>
  <c r="BI137" i="2"/>
  <c r="BH137" i="2"/>
  <c r="BG137" i="2"/>
  <c r="BF137" i="2"/>
  <c r="T137" i="2"/>
  <c r="R137" i="2"/>
  <c r="P137" i="2"/>
  <c r="BI134" i="2"/>
  <c r="BH134" i="2"/>
  <c r="BG134" i="2"/>
  <c r="BF134" i="2"/>
  <c r="T134" i="2"/>
  <c r="R134" i="2"/>
  <c r="P134" i="2"/>
  <c r="BI132" i="2"/>
  <c r="BH132" i="2"/>
  <c r="BG132" i="2"/>
  <c r="BF132" i="2"/>
  <c r="T132" i="2"/>
  <c r="R132" i="2"/>
  <c r="P132" i="2"/>
  <c r="BI129" i="2"/>
  <c r="BH129" i="2"/>
  <c r="BG129" i="2"/>
  <c r="BF129" i="2"/>
  <c r="T129" i="2"/>
  <c r="T128" i="2" s="1"/>
  <c r="R129" i="2"/>
  <c r="R128" i="2" s="1"/>
  <c r="P129" i="2"/>
  <c r="P128" i="2" s="1"/>
  <c r="BI126" i="2"/>
  <c r="BH126" i="2"/>
  <c r="BG126" i="2"/>
  <c r="BF126" i="2"/>
  <c r="T126" i="2"/>
  <c r="T125" i="2" s="1"/>
  <c r="R126" i="2"/>
  <c r="R125" i="2" s="1"/>
  <c r="P126" i="2"/>
  <c r="P125" i="2" s="1"/>
  <c r="J119" i="2"/>
  <c r="F119" i="2"/>
  <c r="F117" i="2"/>
  <c r="E115" i="2"/>
  <c r="J91" i="2"/>
  <c r="F91" i="2"/>
  <c r="F89" i="2"/>
  <c r="E87" i="2"/>
  <c r="J24" i="2"/>
  <c r="E24" i="2"/>
  <c r="J92" i="2"/>
  <c r="J23" i="2"/>
  <c r="J18" i="2"/>
  <c r="E18" i="2"/>
  <c r="F120" i="2"/>
  <c r="J17" i="2"/>
  <c r="J12" i="2"/>
  <c r="J117" i="2"/>
  <c r="E7" i="2"/>
  <c r="E85" i="2" s="1"/>
  <c r="L90" i="1"/>
  <c r="AM90" i="1"/>
  <c r="AM89" i="1"/>
  <c r="L89" i="1"/>
  <c r="AM87" i="1"/>
  <c r="L87" i="1"/>
  <c r="L85" i="1"/>
  <c r="L84" i="1"/>
  <c r="J463" i="3"/>
  <c r="BK453" i="3"/>
  <c r="BK451" i="3"/>
  <c r="J445" i="3"/>
  <c r="BK434" i="3"/>
  <c r="J420" i="3"/>
  <c r="J418" i="3"/>
  <c r="J408" i="3"/>
  <c r="BK402" i="3"/>
  <c r="BK400" i="3"/>
  <c r="J397" i="3"/>
  <c r="J392" i="3"/>
  <c r="BK390" i="3"/>
  <c r="J385" i="3"/>
  <c r="J383" i="3"/>
  <c r="BK362" i="3"/>
  <c r="BK358" i="3"/>
  <c r="BK356" i="3"/>
  <c r="J353" i="3"/>
  <c r="J348" i="3"/>
  <c r="BK344" i="3"/>
  <c r="J339" i="3"/>
  <c r="J325" i="3"/>
  <c r="BK323" i="3"/>
  <c r="J306" i="3"/>
  <c r="J294" i="3"/>
  <c r="BK291" i="3"/>
  <c r="BK267" i="3"/>
  <c r="BK253" i="3"/>
  <c r="J244" i="3"/>
  <c r="BK238" i="3"/>
  <c r="J218" i="3"/>
  <c r="J215" i="3"/>
  <c r="J203" i="3"/>
  <c r="J198" i="3"/>
  <c r="J195" i="3"/>
  <c r="J188" i="3"/>
  <c r="BK185" i="3"/>
  <c r="J179" i="3"/>
  <c r="BK164" i="3"/>
  <c r="BK154" i="3"/>
  <c r="BK149" i="3"/>
  <c r="BK146" i="3"/>
  <c r="BK134" i="2"/>
  <c r="J129" i="2"/>
  <c r="J126" i="2"/>
  <c r="AS94" i="1"/>
  <c r="J474" i="3"/>
  <c r="J472" i="3"/>
  <c r="J449" i="3"/>
  <c r="BK432" i="3"/>
  <c r="BK430" i="3"/>
  <c r="J414" i="3"/>
  <c r="J412" i="3"/>
  <c r="J410" i="3"/>
  <c r="BK380" i="3"/>
  <c r="BK365" i="3"/>
  <c r="J361" i="3"/>
  <c r="J351" i="3"/>
  <c r="J336" i="3"/>
  <c r="J334" i="3"/>
  <c r="BK311" i="3"/>
  <c r="BK306" i="3"/>
  <c r="J295" i="3"/>
  <c r="J291" i="3"/>
  <c r="BK281" i="3"/>
  <c r="J271" i="3"/>
  <c r="J256" i="3"/>
  <c r="J253" i="3"/>
  <c r="BK248" i="3"/>
  <c r="J243" i="3"/>
  <c r="J242" i="3"/>
  <c r="BK231" i="3"/>
  <c r="J228" i="3"/>
  <c r="J223" i="3"/>
  <c r="J220" i="3"/>
  <c r="BK215" i="3"/>
  <c r="J208" i="3"/>
  <c r="BK206" i="3"/>
  <c r="BK188" i="3"/>
  <c r="J185" i="3"/>
  <c r="BK155" i="3"/>
  <c r="J152" i="3"/>
  <c r="J145" i="2"/>
  <c r="J139" i="2"/>
  <c r="BK137" i="2"/>
  <c r="J134" i="2"/>
  <c r="BK129" i="2"/>
  <c r="J470" i="3"/>
  <c r="BK468" i="3"/>
  <c r="BK463" i="3"/>
  <c r="J453" i="3"/>
  <c r="BK436" i="3"/>
  <c r="J432" i="3"/>
  <c r="J426" i="3"/>
  <c r="BK410" i="3"/>
  <c r="J402" i="3"/>
  <c r="BK397" i="3"/>
  <c r="J395" i="3"/>
  <c r="J372" i="3"/>
  <c r="J365" i="3"/>
  <c r="J356" i="3"/>
  <c r="BK351" i="3"/>
  <c r="BK346" i="3"/>
  <c r="BK334" i="3"/>
  <c r="BK329" i="3"/>
  <c r="J313" i="3"/>
  <c r="BK309" i="3"/>
  <c r="BK301" i="3"/>
  <c r="BK294" i="3"/>
  <c r="J284" i="3"/>
  <c r="J276" i="3"/>
  <c r="BK273" i="3"/>
  <c r="BK272" i="3"/>
  <c r="J270" i="3"/>
  <c r="J267" i="3"/>
  <c r="BK264" i="3"/>
  <c r="BK256" i="3"/>
  <c r="BK244" i="3"/>
  <c r="BK228" i="3"/>
  <c r="BK218" i="3"/>
  <c r="BK214" i="3"/>
  <c r="J213" i="3"/>
  <c r="J211" i="3"/>
  <c r="J201" i="3"/>
  <c r="J180" i="3"/>
  <c r="BK179" i="3"/>
  <c r="BK166" i="3"/>
  <c r="J164" i="3"/>
  <c r="BK142" i="2"/>
  <c r="J132" i="2"/>
  <c r="J477" i="3"/>
  <c r="J465" i="3"/>
  <c r="BK455" i="3"/>
  <c r="J451" i="3"/>
  <c r="J442" i="3"/>
  <c r="J439" i="3"/>
  <c r="BK424" i="3"/>
  <c r="J416" i="3"/>
  <c r="J393" i="3"/>
  <c r="BK388" i="3"/>
  <c r="BK385" i="3"/>
  <c r="BK383" i="3"/>
  <c r="J377" i="3"/>
  <c r="BK375" i="3"/>
  <c r="BK370" i="3"/>
  <c r="J367" i="3"/>
  <c r="J346" i="3"/>
  <c r="J344" i="3"/>
  <c r="BK318" i="3"/>
  <c r="J301" i="3"/>
  <c r="J298" i="3"/>
  <c r="BK287" i="3"/>
  <c r="J272" i="3"/>
  <c r="BK271" i="3"/>
  <c r="BK266" i="3"/>
  <c r="J264" i="3"/>
  <c r="BK251" i="3"/>
  <c r="BK243" i="3"/>
  <c r="BK242" i="3"/>
  <c r="J230" i="3"/>
  <c r="J225" i="3"/>
  <c r="BK213" i="3"/>
  <c r="BK211" i="3"/>
  <c r="BK201" i="3"/>
  <c r="J200" i="3"/>
  <c r="BK198" i="3"/>
  <c r="BK193" i="3"/>
  <c r="BK180" i="3"/>
  <c r="J173" i="3"/>
  <c r="J169" i="3"/>
  <c r="BK157" i="3"/>
  <c r="BK152" i="3"/>
  <c r="J149" i="3"/>
  <c r="BK145" i="2"/>
  <c r="BK139" i="2"/>
  <c r="BK477" i="3"/>
  <c r="J476" i="3"/>
  <c r="J461" i="3"/>
  <c r="J459" i="3"/>
  <c r="BK439" i="3"/>
  <c r="BK428" i="3"/>
  <c r="BK426" i="3"/>
  <c r="BK392" i="3"/>
  <c r="J390" i="3"/>
  <c r="J388" i="3"/>
  <c r="J380" i="3"/>
  <c r="BK377" i="3"/>
  <c r="BK372" i="3"/>
  <c r="J370" i="3"/>
  <c r="BK341" i="3"/>
  <c r="BK339" i="3"/>
  <c r="BK331" i="3"/>
  <c r="J329" i="3"/>
  <c r="J309" i="3"/>
  <c r="J304" i="3"/>
  <c r="BK298" i="3"/>
  <c r="BK292" i="3"/>
  <c r="J287" i="3"/>
  <c r="BK284" i="3"/>
  <c r="J281" i="3"/>
  <c r="BK276" i="3"/>
  <c r="J273" i="3"/>
  <c r="BK268" i="3"/>
  <c r="J266" i="3"/>
  <c r="J251" i="3"/>
  <c r="J239" i="3"/>
  <c r="J238" i="3"/>
  <c r="BK230" i="3"/>
  <c r="BK225" i="3"/>
  <c r="BK223" i="3"/>
  <c r="BK220" i="3"/>
  <c r="BK208" i="3"/>
  <c r="BK203" i="3"/>
  <c r="BK200" i="3"/>
  <c r="BK190" i="3"/>
  <c r="J183" i="3"/>
  <c r="J176" i="3"/>
  <c r="BK169" i="3"/>
  <c r="BK160" i="3"/>
  <c r="J146" i="3"/>
  <c r="BK472" i="3"/>
  <c r="BK470" i="3"/>
  <c r="J468" i="3"/>
  <c r="BK449" i="3"/>
  <c r="BK442" i="3"/>
  <c r="J436" i="3"/>
  <c r="J434" i="3"/>
  <c r="J430" i="3"/>
  <c r="J424" i="3"/>
  <c r="BK412" i="3"/>
  <c r="BK405" i="3"/>
  <c r="BK367" i="3"/>
  <c r="BK361" i="3"/>
  <c r="BK353" i="3"/>
  <c r="J341" i="3"/>
  <c r="BK325" i="3"/>
  <c r="J318" i="3"/>
  <c r="J160" i="3"/>
  <c r="J154" i="3"/>
  <c r="BK143" i="3"/>
  <c r="J142" i="2"/>
  <c r="BK476" i="3"/>
  <c r="BK474" i="3"/>
  <c r="BK465" i="3"/>
  <c r="BK461" i="3"/>
  <c r="BK459" i="3"/>
  <c r="J455" i="3"/>
  <c r="BK445" i="3"/>
  <c r="J428" i="3"/>
  <c r="BK420" i="3"/>
  <c r="BK418" i="3"/>
  <c r="BK416" i="3"/>
  <c r="BK414" i="3"/>
  <c r="BK408" i="3"/>
  <c r="J405" i="3"/>
  <c r="J400" i="3"/>
  <c r="BK395" i="3"/>
  <c r="BK393" i="3"/>
  <c r="J375" i="3"/>
  <c r="J362" i="3"/>
  <c r="J358" i="3"/>
  <c r="BK348" i="3"/>
  <c r="BK336" i="3"/>
  <c r="J323" i="3"/>
  <c r="J292" i="3"/>
  <c r="BK270" i="3"/>
  <c r="J268" i="3"/>
  <c r="J248" i="3"/>
  <c r="BK239" i="3"/>
  <c r="J231" i="3"/>
  <c r="J214" i="3"/>
  <c r="J206" i="3"/>
  <c r="BK195" i="3"/>
  <c r="J193" i="3"/>
  <c r="J190" i="3"/>
  <c r="BK183" i="3"/>
  <c r="BK176" i="3"/>
  <c r="BK173" i="3"/>
  <c r="J166" i="3"/>
  <c r="J157" i="3"/>
  <c r="J155" i="3"/>
  <c r="BK132" i="2"/>
  <c r="J331" i="3"/>
  <c r="BK313" i="3"/>
  <c r="J311" i="3"/>
  <c r="BK304" i="3"/>
  <c r="BK295" i="3"/>
  <c r="J143" i="3"/>
  <c r="J137" i="2"/>
  <c r="BK126" i="2"/>
  <c r="R136" i="2" l="1"/>
  <c r="T136" i="2"/>
  <c r="P131" i="2"/>
  <c r="P124" i="2"/>
  <c r="P123" i="2" s="1"/>
  <c r="AU95" i="1" s="1"/>
  <c r="BK142" i="3"/>
  <c r="T172" i="3"/>
  <c r="T290" i="3"/>
  <c r="R300" i="3"/>
  <c r="R347" i="3"/>
  <c r="BK401" i="3"/>
  <c r="J401" i="3" s="1"/>
  <c r="J111" i="3" s="1"/>
  <c r="T419" i="3"/>
  <c r="R131" i="2"/>
  <c r="R124" i="2" s="1"/>
  <c r="R123" i="2" s="1"/>
  <c r="P142" i="3"/>
  <c r="R172" i="3"/>
  <c r="BK290" i="3"/>
  <c r="J290" i="3" s="1"/>
  <c r="J103" i="3" s="1"/>
  <c r="P312" i="3"/>
  <c r="R312" i="3"/>
  <c r="BK391" i="3"/>
  <c r="J391" i="3"/>
  <c r="J109" i="3"/>
  <c r="T391" i="3"/>
  <c r="P401" i="3"/>
  <c r="P419" i="3"/>
  <c r="T427" i="3"/>
  <c r="BK136" i="2"/>
  <c r="J136" i="2" s="1"/>
  <c r="J101" i="2" s="1"/>
  <c r="R142" i="3"/>
  <c r="P165" i="3"/>
  <c r="R165" i="3"/>
  <c r="T247" i="3"/>
  <c r="P300" i="3"/>
  <c r="T312" i="3"/>
  <c r="R391" i="3"/>
  <c r="R401" i="3"/>
  <c r="BK427" i="3"/>
  <c r="J427" i="3" s="1"/>
  <c r="J113" i="3" s="1"/>
  <c r="BK435" i="3"/>
  <c r="J435" i="3"/>
  <c r="J114" i="3" s="1"/>
  <c r="BK448" i="3"/>
  <c r="T131" i="2"/>
  <c r="T124" i="2"/>
  <c r="T123" i="2" s="1"/>
  <c r="BK172" i="3"/>
  <c r="J172" i="3"/>
  <c r="J101" i="3"/>
  <c r="BK247" i="3"/>
  <c r="J247" i="3"/>
  <c r="J102" i="3"/>
  <c r="R290" i="3"/>
  <c r="T300" i="3"/>
  <c r="P347" i="3"/>
  <c r="R396" i="3"/>
  <c r="R419" i="3"/>
  <c r="R435" i="3"/>
  <c r="R448" i="3"/>
  <c r="P136" i="2"/>
  <c r="T142" i="3"/>
  <c r="BK165" i="3"/>
  <c r="J165" i="3"/>
  <c r="J100" i="3" s="1"/>
  <c r="T165" i="3"/>
  <c r="R247" i="3"/>
  <c r="BK312" i="3"/>
  <c r="J312" i="3" s="1"/>
  <c r="J107" i="3" s="1"/>
  <c r="BK347" i="3"/>
  <c r="J347" i="3" s="1"/>
  <c r="J108" i="3" s="1"/>
  <c r="P391" i="3"/>
  <c r="P396" i="3"/>
  <c r="T401" i="3"/>
  <c r="P427" i="3"/>
  <c r="T435" i="3"/>
  <c r="P448" i="3"/>
  <c r="P467" i="3"/>
  <c r="BK131" i="2"/>
  <c r="J131" i="2"/>
  <c r="J100" i="2" s="1"/>
  <c r="P172" i="3"/>
  <c r="P247" i="3"/>
  <c r="P290" i="3"/>
  <c r="BK300" i="3"/>
  <c r="J300" i="3"/>
  <c r="J106" i="3" s="1"/>
  <c r="T347" i="3"/>
  <c r="BK396" i="3"/>
  <c r="J396" i="3"/>
  <c r="J110" i="3" s="1"/>
  <c r="T396" i="3"/>
  <c r="BK419" i="3"/>
  <c r="J419" i="3"/>
  <c r="J112" i="3" s="1"/>
  <c r="R427" i="3"/>
  <c r="P435" i="3"/>
  <c r="T448" i="3"/>
  <c r="BK467" i="3"/>
  <c r="J467" i="3"/>
  <c r="J119" i="3" s="1"/>
  <c r="R467" i="3"/>
  <c r="T467" i="3"/>
  <c r="BK475" i="3"/>
  <c r="J475" i="3" s="1"/>
  <c r="J120" i="3" s="1"/>
  <c r="P475" i="3"/>
  <c r="R475" i="3"/>
  <c r="T475" i="3"/>
  <c r="F92" i="2"/>
  <c r="BE145" i="2"/>
  <c r="F92" i="3"/>
  <c r="BE149" i="3"/>
  <c r="BE185" i="3"/>
  <c r="BE294" i="3"/>
  <c r="BE298" i="3"/>
  <c r="BE318" i="3"/>
  <c r="BE323" i="3"/>
  <c r="BE336" i="3"/>
  <c r="BE129" i="2"/>
  <c r="BE139" i="2"/>
  <c r="BK125" i="2"/>
  <c r="BK144" i="2"/>
  <c r="J144" i="2"/>
  <c r="J103" i="2" s="1"/>
  <c r="J137" i="3"/>
  <c r="BE143" i="3"/>
  <c r="BE154" i="3"/>
  <c r="BE179" i="3"/>
  <c r="BE180" i="3"/>
  <c r="BE200" i="3"/>
  <c r="BE230" i="3"/>
  <c r="BE238" i="3"/>
  <c r="BE244" i="3"/>
  <c r="BE284" i="3"/>
  <c r="BE287" i="3"/>
  <c r="BE301" i="3"/>
  <c r="BE325" i="3"/>
  <c r="BE344" i="3"/>
  <c r="BE367" i="3"/>
  <c r="BE392" i="3"/>
  <c r="BE412" i="3"/>
  <c r="BE453" i="3"/>
  <c r="E113" i="2"/>
  <c r="BK141" i="2"/>
  <c r="J141" i="2"/>
  <c r="J102" i="2" s="1"/>
  <c r="E85" i="3"/>
  <c r="BE152" i="3"/>
  <c r="BE169" i="3"/>
  <c r="BE176" i="3"/>
  <c r="BE334" i="3"/>
  <c r="BE348" i="3"/>
  <c r="BE351" i="3"/>
  <c r="BE397" i="3"/>
  <c r="BE410" i="3"/>
  <c r="BE418" i="3"/>
  <c r="BE420" i="3"/>
  <c r="BE455" i="3"/>
  <c r="BE459" i="3"/>
  <c r="BE461" i="3"/>
  <c r="BE463" i="3"/>
  <c r="BE465" i="3"/>
  <c r="J89" i="2"/>
  <c r="BE142" i="2"/>
  <c r="BE173" i="3"/>
  <c r="BE198" i="3"/>
  <c r="BE201" i="3"/>
  <c r="BE206" i="3"/>
  <c r="BE211" i="3"/>
  <c r="BE213" i="3"/>
  <c r="BE218" i="3"/>
  <c r="BE231" i="3"/>
  <c r="BE242" i="3"/>
  <c r="BE248" i="3"/>
  <c r="BE264" i="3"/>
  <c r="BE267" i="3"/>
  <c r="BE353" i="3"/>
  <c r="BE393" i="3"/>
  <c r="BE395" i="3"/>
  <c r="BE400" i="3"/>
  <c r="BE424" i="3"/>
  <c r="BE434" i="3"/>
  <c r="BE436" i="3"/>
  <c r="BE472" i="3"/>
  <c r="BK163" i="3"/>
  <c r="J163" i="3" s="1"/>
  <c r="J99" i="3" s="1"/>
  <c r="J120" i="2"/>
  <c r="BE132" i="2"/>
  <c r="J89" i="3"/>
  <c r="BE188" i="3"/>
  <c r="BE190" i="3"/>
  <c r="BE220" i="3"/>
  <c r="BE223" i="3"/>
  <c r="BE228" i="3"/>
  <c r="BE239" i="3"/>
  <c r="BE256" i="3"/>
  <c r="BE268" i="3"/>
  <c r="BE295" i="3"/>
  <c r="BE339" i="3"/>
  <c r="BE356" i="3"/>
  <c r="BE358" i="3"/>
  <c r="BE361" i="3"/>
  <c r="BE362" i="3"/>
  <c r="BE365" i="3"/>
  <c r="BE402" i="3"/>
  <c r="BE405" i="3"/>
  <c r="BE408" i="3"/>
  <c r="BE126" i="2"/>
  <c r="BE134" i="2"/>
  <c r="BE137" i="2"/>
  <c r="BK128" i="2"/>
  <c r="J128" i="2"/>
  <c r="J99" i="2" s="1"/>
  <c r="BE146" i="3"/>
  <c r="BE155" i="3"/>
  <c r="BE157" i="3"/>
  <c r="BE160" i="3"/>
  <c r="BE193" i="3"/>
  <c r="BE195" i="3"/>
  <c r="BE208" i="3"/>
  <c r="BE215" i="3"/>
  <c r="BE243" i="3"/>
  <c r="BE253" i="3"/>
  <c r="BE281" i="3"/>
  <c r="BE291" i="3"/>
  <c r="BE292" i="3"/>
  <c r="BE304" i="3"/>
  <c r="BE306" i="3"/>
  <c r="BE341" i="3"/>
  <c r="BE383" i="3"/>
  <c r="BE385" i="3"/>
  <c r="BE388" i="3"/>
  <c r="BE390" i="3"/>
  <c r="BE414" i="3"/>
  <c r="BE416" i="3"/>
  <c r="BE449" i="3"/>
  <c r="BE451" i="3"/>
  <c r="BE474" i="3"/>
  <c r="BE164" i="3"/>
  <c r="BE166" i="3"/>
  <c r="BE203" i="3"/>
  <c r="BE214" i="3"/>
  <c r="BE225" i="3"/>
  <c r="BE266" i="3"/>
  <c r="BE313" i="3"/>
  <c r="BE329" i="3"/>
  <c r="BE442" i="3"/>
  <c r="BE445" i="3"/>
  <c r="BE468" i="3"/>
  <c r="BE470" i="3"/>
  <c r="BE476" i="3"/>
  <c r="BE477" i="3"/>
  <c r="BE183" i="3"/>
  <c r="BE251" i="3"/>
  <c r="BE270" i="3"/>
  <c r="BE271" i="3"/>
  <c r="BE272" i="3"/>
  <c r="BE273" i="3"/>
  <c r="BE276" i="3"/>
  <c r="BE309" i="3"/>
  <c r="BE311" i="3"/>
  <c r="BE331" i="3"/>
  <c r="BE346" i="3"/>
  <c r="BE370" i="3"/>
  <c r="BE372" i="3"/>
  <c r="BE375" i="3"/>
  <c r="BE377" i="3"/>
  <c r="BE380" i="3"/>
  <c r="BE426" i="3"/>
  <c r="BE428" i="3"/>
  <c r="BE430" i="3"/>
  <c r="BE432" i="3"/>
  <c r="BE439" i="3"/>
  <c r="BK297" i="3"/>
  <c r="J297" i="3" s="1"/>
  <c r="J104" i="3" s="1"/>
  <c r="BK444" i="3"/>
  <c r="J444" i="3"/>
  <c r="J116" i="3" s="1"/>
  <c r="J34" i="2"/>
  <c r="AW95" i="1" s="1"/>
  <c r="F35" i="2"/>
  <c r="BB95" i="1" s="1"/>
  <c r="F36" i="2"/>
  <c r="BC95" i="1" s="1"/>
  <c r="F37" i="2"/>
  <c r="BD95" i="1" s="1"/>
  <c r="J34" i="3"/>
  <c r="AW96" i="1" s="1"/>
  <c r="F34" i="3"/>
  <c r="BA96" i="1" s="1"/>
  <c r="F36" i="3"/>
  <c r="BC96" i="1" s="1"/>
  <c r="F35" i="3"/>
  <c r="BB96" i="1" s="1"/>
  <c r="F37" i="3"/>
  <c r="BD96" i="1" s="1"/>
  <c r="F34" i="2"/>
  <c r="BA95" i="1" s="1"/>
  <c r="T299" i="3" l="1"/>
  <c r="BK124" i="2"/>
  <c r="J124" i="2"/>
  <c r="J97" i="2"/>
  <c r="P141" i="3"/>
  <c r="P299" i="3"/>
  <c r="R299" i="3"/>
  <c r="P447" i="3"/>
  <c r="R447" i="3"/>
  <c r="BK447" i="3"/>
  <c r="J447" i="3"/>
  <c r="J117" i="3"/>
  <c r="R141" i="3"/>
  <c r="R140" i="3" s="1"/>
  <c r="BK141" i="3"/>
  <c r="J141" i="3"/>
  <c r="J97" i="3" s="1"/>
  <c r="T447" i="3"/>
  <c r="T141" i="3"/>
  <c r="J142" i="3"/>
  <c r="J98" i="3" s="1"/>
  <c r="J125" i="2"/>
  <c r="J98" i="2"/>
  <c r="BK443" i="3"/>
  <c r="J443" i="3" s="1"/>
  <c r="J115" i="3" s="1"/>
  <c r="J448" i="3"/>
  <c r="J118" i="3"/>
  <c r="BK299" i="3"/>
  <c r="J299" i="3" s="1"/>
  <c r="J105" i="3" s="1"/>
  <c r="BD94" i="1"/>
  <c r="W33" i="1" s="1"/>
  <c r="J33" i="3"/>
  <c r="AV96" i="1" s="1"/>
  <c r="AT96" i="1" s="1"/>
  <c r="BB94" i="1"/>
  <c r="W31" i="1"/>
  <c r="J33" i="2"/>
  <c r="AV95" i="1"/>
  <c r="AT95" i="1" s="1"/>
  <c r="BA94" i="1"/>
  <c r="W30" i="1" s="1"/>
  <c r="BC94" i="1"/>
  <c r="AY94" i="1" s="1"/>
  <c r="F33" i="3"/>
  <c r="AZ96" i="1" s="1"/>
  <c r="F33" i="2"/>
  <c r="AZ95" i="1" s="1"/>
  <c r="T140" i="3" l="1"/>
  <c r="P140" i="3"/>
  <c r="AU96" i="1"/>
  <c r="BK123" i="2"/>
  <c r="J123" i="2" s="1"/>
  <c r="J30" i="2" s="1"/>
  <c r="AG95" i="1" s="1"/>
  <c r="AN95" i="1" s="1"/>
  <c r="BK140" i="3"/>
  <c r="J140" i="3"/>
  <c r="J96" i="3"/>
  <c r="AW94" i="1"/>
  <c r="AK30" i="1" s="1"/>
  <c r="W32" i="1"/>
  <c r="AU94" i="1"/>
  <c r="AZ94" i="1"/>
  <c r="AV94" i="1" s="1"/>
  <c r="AK29" i="1" s="1"/>
  <c r="AX94" i="1"/>
  <c r="J39" i="2" l="1"/>
  <c r="J96" i="2"/>
  <c r="W29" i="1"/>
  <c r="J30" i="3"/>
  <c r="AG96" i="1" s="1"/>
  <c r="AN96" i="1" s="1"/>
  <c r="AT94" i="1"/>
  <c r="J39" i="3" l="1"/>
  <c r="AG94" i="1"/>
  <c r="AK26" i="1" s="1"/>
  <c r="AK35" i="1" s="1"/>
  <c r="AN94" i="1" l="1"/>
</calcChain>
</file>

<file path=xl/sharedStrings.xml><?xml version="1.0" encoding="utf-8"?>
<sst xmlns="http://schemas.openxmlformats.org/spreadsheetml/2006/main" count="4244" uniqueCount="866">
  <si>
    <t>Export Komplet</t>
  </si>
  <si>
    <t/>
  </si>
  <si>
    <t>2.0</t>
  </si>
  <si>
    <t>ZAMOK</t>
  </si>
  <si>
    <t>False</t>
  </si>
  <si>
    <t>{6ac46b39-7810-4967-b405-39e90974afda}</t>
  </si>
  <si>
    <t>0,01</t>
  </si>
  <si>
    <t>21</t>
  </si>
  <si>
    <t>15</t>
  </si>
  <si>
    <t>REKAPITULACE STAVBY</t>
  </si>
  <si>
    <t>v ---  níže se nacházejí doplnkové a pomocné údaje k sestavám  --- v</t>
  </si>
  <si>
    <t>Návod na vyplnění</t>
  </si>
  <si>
    <t>0,001</t>
  </si>
  <si>
    <t>Kód:</t>
  </si>
  <si>
    <t>N19-015_exp3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</si>
  <si>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</si>
  <si>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</si>
  <si>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Realizace úspor energie MŠ U Stadionu 602, Česká Třebová</t>
  </si>
  <si>
    <t>KSO:</t>
  </si>
  <si>
    <t>801 31</t>
  </si>
  <si>
    <t>CC-CZ:</t>
  </si>
  <si>
    <t>12741</t>
  </si>
  <si>
    <t>Místo:</t>
  </si>
  <si>
    <t>MŠ U Stadionu 602, Česká Třebová</t>
  </si>
  <si>
    <t>Datum:</t>
  </si>
  <si>
    <t>21. 2. 2019</t>
  </si>
  <si>
    <t>CZ-CPV:</t>
  </si>
  <si>
    <t>45000000-7</t>
  </si>
  <si>
    <t>CZ-CPA:</t>
  </si>
  <si>
    <t>41.00.28</t>
  </si>
  <si>
    <t>Zadavatel:</t>
  </si>
  <si>
    <t>IČ:</t>
  </si>
  <si>
    <t>Město Česká Třebová</t>
  </si>
  <si>
    <t>DIČ:</t>
  </si>
  <si>
    <t>Uchazeč:</t>
  </si>
  <si>
    <t>Vyplň údaj</t>
  </si>
  <si>
    <t>Projektant:</t>
  </si>
  <si>
    <t>DEKPROJEKT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</si>
  <si>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</si>
  <si>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</si>
  <si>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</si>
  <si>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</si>
  <si>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</si>
  <si>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</si>
  <si>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</si>
  <si>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</si>
  <si>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</si>
  <si>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</si>
  <si>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</si>
  <si>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</si>
  <si>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</si>
  <si>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</si>
  <si>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</si>
  <si>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</si>
  <si>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</si>
  <si>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</si>
  <si>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</si>
  <si>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</si>
  <si>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</si>
  <si>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</si>
  <si>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</si>
  <si>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</si>
  <si>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</si>
  <si>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</si>
  <si>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</si>
  <si>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</si>
  <si>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</si>
  <si>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</si>
  <si>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</si>
  <si>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</si>
  <si>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</si>
  <si>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</si>
  <si>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</si>
  <si>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</si>
  <si>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</si>
  <si>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</si>
  <si>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</si>
  <si>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</si>
  <si>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</si>
  <si>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</si>
  <si>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</si>
  <si>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</si>
  <si>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</si>
  <si>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</si>
  <si>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</si>
  <si>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</si>
  <si>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</si>
  <si>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</si>
  <si>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</si>
  <si>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 xml:space="preserve">Vdlejší a ostatní náklady stavby </t>
  </si>
  <si>
    <t>1</t>
  </si>
  <si>
    <t>{9bbc5718-f017-4297-9c4c-e16dfee311f1}</t>
  </si>
  <si>
    <t>2</t>
  </si>
  <si>
    <t>D.1.1</t>
  </si>
  <si>
    <t>Architektonicko-stavební řešení</t>
  </si>
  <si>
    <t>STA</t>
  </si>
  <si>
    <t>{889dbc90-4561-4e8b-8c34-ee2e92b7ea79}</t>
  </si>
  <si>
    <t>KRYCÍ LIST SOUPISU PRACÍ</t>
  </si>
  <si>
    <t>Objekt:</t>
  </si>
  <si>
    <t xml:space="preserve">VON - Vdlejší a ostatní náklady stavby </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</si>
  <si>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</si>
  <si>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</si>
  <si>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</si>
  <si>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</si>
  <si>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</si>
  <si>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</si>
  <si>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</si>
  <si>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</si>
  <si>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</si>
  <si>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</si>
  <si>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</si>
  <si>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</si>
  <si>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</si>
  <si>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</si>
  <si>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</si>
  <si>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</si>
  <si>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</si>
  <si>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</si>
  <si>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</si>
  <si>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</si>
  <si>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</si>
  <si>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</si>
  <si>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</si>
  <si>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</si>
  <si>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</si>
  <si>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</si>
  <si>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</si>
  <si>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</si>
  <si>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</si>
  <si>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</si>
  <si>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</si>
  <si>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013254000</t>
  </si>
  <si>
    <t>Dokumentace skutečného provedení stavby</t>
  </si>
  <si>
    <t>kpl.</t>
  </si>
  <si>
    <t>CS ÚRS 2019 01</t>
  </si>
  <si>
    <t>1024</t>
  </si>
  <si>
    <t>-701998293</t>
  </si>
  <si>
    <t>P</t>
  </si>
  <si>
    <t>Poznámka k položce:_x000D_
VEŠKERÉ FORMY A PŘEDÁNÍ SE ŘÍDÍ PODMÍNKAMI ZADÁVACÍ DOKUMENTACE STAVBY</t>
  </si>
  <si>
    <t>VRN2</t>
  </si>
  <si>
    <t>Příprava staveniště</t>
  </si>
  <si>
    <t>020001000</t>
  </si>
  <si>
    <t xml:space="preserve">Příprava staveniště </t>
  </si>
  <si>
    <t>-1250159864</t>
  </si>
  <si>
    <t xml:space="preserve">Poznámka k položce:_x000D_
-Zřízení trvalé, dočasné deponie a mezideponie_x000D_
-zřízení příjezdů a přístupů na staveniště_x000D_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_x000D_
</t>
  </si>
  <si>
    <t>VRN3</t>
  </si>
  <si>
    <t>Zařízení staveniště</t>
  </si>
  <si>
    <t>3</t>
  </si>
  <si>
    <t>030001000</t>
  </si>
  <si>
    <t xml:space="preserve">Zařízení staveniště </t>
  </si>
  <si>
    <t>1200354622</t>
  </si>
  <si>
    <t xml:space="preserve">Poznámka k položce:_x000D_
-kancelářské/skladovací/sociální objekty, oplocení stavby, ostraha staveniště, kompletní vnitrostaveništní rozvody všech potřebných energií vč. jejich poplatků, zajištění podružných měření spotřeby_x000D_
</t>
  </si>
  <si>
    <t>4</t>
  </si>
  <si>
    <t>039002000</t>
  </si>
  <si>
    <t>Zrušení zařízení staveniště</t>
  </si>
  <si>
    <t>-1983048690</t>
  </si>
  <si>
    <t>Poznámka k položce:_x000D_
-náklady zhotovitele spojené s kompletní likvidací zařízení staveniště vč. uvedení všech dotčených ploch do bezvadného stavu</t>
  </si>
  <si>
    <t>VRN4</t>
  </si>
  <si>
    <t>Inženýrská činnost</t>
  </si>
  <si>
    <t>043103000</t>
  </si>
  <si>
    <t>Zkoušky bez rozlišení</t>
  </si>
  <si>
    <t>17816733</t>
  </si>
  <si>
    <t xml:space="preserve">Poznámka k položce:_x000D_
Provedení všech zkoušek a revizí předepsaných projektovou a zadávací dokumentací, platnými normami, návodů k obsluze - (neuvedených v jednotlivých soupisech prací) </t>
  </si>
  <si>
    <t>6</t>
  </si>
  <si>
    <t>045002000</t>
  </si>
  <si>
    <t xml:space="preserve">Kompletační a koordinační činnost </t>
  </si>
  <si>
    <t>-902754472</t>
  </si>
  <si>
    <t>Poznámka k položce:_x000D_
-příprava předávací dokumentace dle ZD_x000D_
-ostatní kompletační činnost</t>
  </si>
  <si>
    <t>VRN7</t>
  </si>
  <si>
    <t>Provozní vlivy</t>
  </si>
  <si>
    <t>7</t>
  </si>
  <si>
    <t>071103000</t>
  </si>
  <si>
    <t>Provoz investora</t>
  </si>
  <si>
    <t>1935248230</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</si>
  <si>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</si>
  <si>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VRN9</t>
  </si>
  <si>
    <t>Ostatní náklady</t>
  </si>
  <si>
    <t>8</t>
  </si>
  <si>
    <t>090001000</t>
  </si>
  <si>
    <t>-1634623388</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</si>
  <si>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t>
  </si>
  <si>
    <t>D.1.1 - Architektonicko-stavební řešení</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</si>
  <si>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</si>
  <si>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</si>
  <si>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</si>
  <si>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</si>
  <si>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</si>
  <si>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</si>
  <si>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</si>
  <si>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</si>
  <si>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</si>
  <si>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</si>
  <si>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</si>
  <si>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</si>
  <si>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</si>
  <si>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</si>
  <si>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</si>
  <si>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</si>
  <si>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767 - Konstrukce zámečnické</t>
  </si>
  <si>
    <t xml:space="preserve">    784 - Dokončovací práce - malby a tapety</t>
  </si>
  <si>
    <t>M - Práce a dodávky M</t>
  </si>
  <si>
    <t xml:space="preserve">    21-M - Elektromontáže</t>
  </si>
  <si>
    <t>Ostatní - Ostatní</t>
  </si>
  <si>
    <t xml:space="preserve">    OST1 - Ostatní prvky, konstrukce a činnosti</t>
  </si>
  <si>
    <t xml:space="preserve">    OST2 - Záchytný systém proti pádu</t>
  </si>
  <si>
    <t xml:space="preserve">    OST3 - Ostatní skladby a konstrukce</t>
  </si>
  <si>
    <t>HSV</t>
  </si>
  <si>
    <t>Práce a dodávky HSV</t>
  </si>
  <si>
    <t>Zemní práce</t>
  </si>
  <si>
    <t>113106121</t>
  </si>
  <si>
    <t>Rozebrání dlažeb z betonových nebo kamenných dlaždic komunikací pro pěší ručně</t>
  </si>
  <si>
    <t>m2</t>
  </si>
  <si>
    <t>224771386</t>
  </si>
  <si>
    <t>VV</t>
  </si>
  <si>
    <t>"spodní stavba" 260,74*0,5</t>
  </si>
  <si>
    <t>Součet</t>
  </si>
  <si>
    <t>132212201</t>
  </si>
  <si>
    <t>Hloubení rýh š přes 600 do 2000 mm ručním nebo pneum nářadím v soudržných horninách tř. 3</t>
  </si>
  <si>
    <t>m3</t>
  </si>
  <si>
    <t>-1450283255</t>
  </si>
  <si>
    <t>"spodní stavba" 260,74*0,7*0,5</t>
  </si>
  <si>
    <t>162701105</t>
  </si>
  <si>
    <t>Vodorovné přemístění do 10000 m výkopku/sypaniny z horniny tř. 1 až 4</t>
  </si>
  <si>
    <t>-2057638644</t>
  </si>
  <si>
    <t>"spodní stavba_předpoklad-bude upřesněno při realizaci stavby" 260,74*0,7*0,5*0,6</t>
  </si>
  <si>
    <t>162701109</t>
  </si>
  <si>
    <t>Příplatek k vodorovnému přemístění výkopku/sypaniny z horniny tř. 1 až 4 ZKD 1000 m přes 10000 m</t>
  </si>
  <si>
    <t>-64385320</t>
  </si>
  <si>
    <t>54,755*10 'Přepočtené koeficientem množství</t>
  </si>
  <si>
    <t>171201201</t>
  </si>
  <si>
    <t>Uložení sypaniny na skládky</t>
  </si>
  <si>
    <t>1044357042</t>
  </si>
  <si>
    <t>171201211</t>
  </si>
  <si>
    <t>Poplatek za uložení stavebního odpadu - zeminy a kameniva na skládce</t>
  </si>
  <si>
    <t>t</t>
  </si>
  <si>
    <t>1142363342</t>
  </si>
  <si>
    <t>54,755*1,8 'Přepočtené koeficientem množství</t>
  </si>
  <si>
    <t>174101101</t>
  </si>
  <si>
    <t>Zásyp jam, šachet rýh nebo kolem objektů sypaninou se zhutněním</t>
  </si>
  <si>
    <t>-2004556228</t>
  </si>
  <si>
    <t>"spodní stavba_předpoklad-bude upřesněno při realizaci stavby" 260,74*0,7*0,5*0,4</t>
  </si>
  <si>
    <t>181951102</t>
  </si>
  <si>
    <t>Úprava pláně v hornině tř. 1 až 4 se zhutněním</t>
  </si>
  <si>
    <t>-111763048</t>
  </si>
  <si>
    <t>"spodní stavba" 260,74*0,7</t>
  </si>
  <si>
    <t>Svislé a kompletní konstrukce</t>
  </si>
  <si>
    <t>9</t>
  </si>
  <si>
    <t>319201321</t>
  </si>
  <si>
    <t>Vyrovnání nerovného povrchu zdiva tl do 30 mm maltou</t>
  </si>
  <si>
    <t>1334676363</t>
  </si>
  <si>
    <t>Komunikace pozemní</t>
  </si>
  <si>
    <t>10</t>
  </si>
  <si>
    <t>564201111</t>
  </si>
  <si>
    <t>Podklad nebo podsyp ze štěrkopísku ŠP tl 40 mm</t>
  </si>
  <si>
    <t>1421997119</t>
  </si>
  <si>
    <t>11</t>
  </si>
  <si>
    <t>564851111</t>
  </si>
  <si>
    <t>Podklad ze štěrkodrtě ŠD tl 150 mm</t>
  </si>
  <si>
    <t>1609984169</t>
  </si>
  <si>
    <t>Úpravy povrchů, podlahy a osazování výplní</t>
  </si>
  <si>
    <t>12</t>
  </si>
  <si>
    <t>612315302</t>
  </si>
  <si>
    <t>Vápenná štuková omítka ostění nebo nadpraží</t>
  </si>
  <si>
    <t>145180115</t>
  </si>
  <si>
    <t>"výměna obvodových výplní otvorů" 0,3*375,55</t>
  </si>
  <si>
    <t>13</t>
  </si>
  <si>
    <t>622131101</t>
  </si>
  <si>
    <t>Cementový postřik vnějších stěn nanášený celoplošně ručně</t>
  </si>
  <si>
    <t>1577640487</t>
  </si>
  <si>
    <t>"spodní stavba" 260,74*0,8</t>
  </si>
  <si>
    <t>14</t>
  </si>
  <si>
    <t>622131121</t>
  </si>
  <si>
    <t>Penetrační hloubkový nátěr vnějších stěn nanášený ručně</t>
  </si>
  <si>
    <t>1075026891</t>
  </si>
  <si>
    <t>622143003</t>
  </si>
  <si>
    <t xml:space="preserve">Montáž omítkových plastových nebo pozinkovaných rohových profilů </t>
  </si>
  <si>
    <t>m</t>
  </si>
  <si>
    <t>-619830583</t>
  </si>
  <si>
    <t>"výměna obvodových výplní otvorů" 375,55</t>
  </si>
  <si>
    <t>16</t>
  </si>
  <si>
    <t>M</t>
  </si>
  <si>
    <t>59051470</t>
  </si>
  <si>
    <t xml:space="preserve">lišta rohová Al </t>
  </si>
  <si>
    <t>210096467</t>
  </si>
  <si>
    <t>375,55*1,1 'Přepočtené koeficientem množství</t>
  </si>
  <si>
    <t>17</t>
  </si>
  <si>
    <t>622143004</t>
  </si>
  <si>
    <t>Montáž omítkových samolepících začišťovacích profilů pro spojení s okenním rámem</t>
  </si>
  <si>
    <t>1701275236</t>
  </si>
  <si>
    <t>18</t>
  </si>
  <si>
    <t>59051476</t>
  </si>
  <si>
    <t>profil okenní začišťovací 2,4 m_APU</t>
  </si>
  <si>
    <t>1306819060</t>
  </si>
  <si>
    <t>19</t>
  </si>
  <si>
    <t>622211031</t>
  </si>
  <si>
    <t>Montáž kontaktního zateplení vnějších stěn z polystyrénových desek tl do 160 mm</t>
  </si>
  <si>
    <t>1686780358</t>
  </si>
  <si>
    <t>"fasádní skladba_S2" 260,74*0,3</t>
  </si>
  <si>
    <t>20</t>
  </si>
  <si>
    <t>28376385</t>
  </si>
  <si>
    <t>deska z polystyrénu XPS, hrana rovná, polo či pero drážka m3</t>
  </si>
  <si>
    <t>1429929033</t>
  </si>
  <si>
    <t>78,222*0,168 'Přepočtené koeficientem množství</t>
  </si>
  <si>
    <t>-1538927843</t>
  </si>
  <si>
    <t>"fasádní skladba_S1" 1622,275-352,44-(130,37)</t>
  </si>
  <si>
    <t>22</t>
  </si>
  <si>
    <t>28375952</t>
  </si>
  <si>
    <t>deska EPS 70 fasádní λ=0,039 tl 160mm</t>
  </si>
  <si>
    <t>-513659132</t>
  </si>
  <si>
    <t>1139,465*1,1 'Přepočtené koeficientem množství</t>
  </si>
  <si>
    <t>23</t>
  </si>
  <si>
    <t>622212051</t>
  </si>
  <si>
    <t>Montáž kontaktního zateplení vnějšího ostění hl. špalety do 400 mm z polystyrenu tl do 40 mm</t>
  </si>
  <si>
    <t>-870515152</t>
  </si>
  <si>
    <t>24</t>
  </si>
  <si>
    <t>28375932</t>
  </si>
  <si>
    <t>deska EPS 70 fasádní λ=0,039 tl 40mm</t>
  </si>
  <si>
    <t>205001746</t>
  </si>
  <si>
    <t>688,62*0,33 'Přepočtené koeficientem množství</t>
  </si>
  <si>
    <t>25</t>
  </si>
  <si>
    <t>1588891206</t>
  </si>
  <si>
    <t>"zateplení parapetů" 165,33</t>
  </si>
  <si>
    <t>26</t>
  </si>
  <si>
    <t>28376365</t>
  </si>
  <si>
    <t>deska XPS hladký povrch tl 40mm</t>
  </si>
  <si>
    <t>1992898266</t>
  </si>
  <si>
    <t>165,33*0,33 'Přepočtené koeficientem množství</t>
  </si>
  <si>
    <t>27</t>
  </si>
  <si>
    <t>622221131</t>
  </si>
  <si>
    <t>Montáž kontaktního zateplení vnějších stěn z minerální vlny s kolmou orientací tl do 160 mm</t>
  </si>
  <si>
    <t>1608757605</t>
  </si>
  <si>
    <t>"fasádní skladba_S3" 260,74*0,5</t>
  </si>
  <si>
    <t>28</t>
  </si>
  <si>
    <t>63151533</t>
  </si>
  <si>
    <t>deska tepelně izolační minerální kontaktních fasád kolmé vlákno λ=0,040-0,042 tl 160mm</t>
  </si>
  <si>
    <t>828090365</t>
  </si>
  <si>
    <t>130,37*1,1 'Přepočtené koeficientem množství</t>
  </si>
  <si>
    <t>29</t>
  </si>
  <si>
    <t>622251101</t>
  </si>
  <si>
    <t>Příplatek k cenám kontaktního zateplení stěn za použití tepelněizolačních zátek z polystyrenu</t>
  </si>
  <si>
    <t>-244384836</t>
  </si>
  <si>
    <t>30</t>
  </si>
  <si>
    <t>622251105</t>
  </si>
  <si>
    <t>Příplatek k cenám kontaktního zateplení stěn za použití tepelněizolačních zátek z minerální vlny</t>
  </si>
  <si>
    <t>-442250747</t>
  </si>
  <si>
    <t>31</t>
  </si>
  <si>
    <t>622252001</t>
  </si>
  <si>
    <t>Montáž zakládacích soklových lišt kontaktního zateplení</t>
  </si>
  <si>
    <t>1776819026</t>
  </si>
  <si>
    <t>"viz prvek K.03" 7,0</t>
  </si>
  <si>
    <t>32</t>
  </si>
  <si>
    <t>59051651</t>
  </si>
  <si>
    <t>lišta soklová Al s okapničkou zakládací U 14cm 0,95/200cm</t>
  </si>
  <si>
    <t>-1587762192</t>
  </si>
  <si>
    <t>7*1,1 'Přepočtené koeficientem množství</t>
  </si>
  <si>
    <t>33</t>
  </si>
  <si>
    <t>-481059731</t>
  </si>
  <si>
    <t>"viz prvek K.06" 45,0</t>
  </si>
  <si>
    <t>34</t>
  </si>
  <si>
    <t>59051653</t>
  </si>
  <si>
    <t>lišta soklová Al s okapničkou zakládací U 16cm 0,95/200cm</t>
  </si>
  <si>
    <t>-776774091</t>
  </si>
  <si>
    <t>45*1,1 'Přepočtené koeficientem množství</t>
  </si>
  <si>
    <t>35</t>
  </si>
  <si>
    <t>622331101</t>
  </si>
  <si>
    <t>Cementová omítka hrubá jednovrstvá vnějších stěn nanášená ručně</t>
  </si>
  <si>
    <t>1909371027</t>
  </si>
  <si>
    <t>36</t>
  </si>
  <si>
    <t>622331191</t>
  </si>
  <si>
    <t>Příplatek k cementové omítce vnějších stěn za každých dalších 5 mm tloušťky ručně</t>
  </si>
  <si>
    <t>1908346506</t>
  </si>
  <si>
    <t>208,592*2 'Přepočtené koeficientem množství</t>
  </si>
  <si>
    <t>37</t>
  </si>
  <si>
    <t>622335102</t>
  </si>
  <si>
    <t>Oprava cementové hladké omítky vnějších stěn v rozsahu do 30%</t>
  </si>
  <si>
    <t>910322882</t>
  </si>
  <si>
    <t>38</t>
  </si>
  <si>
    <t>622454R04</t>
  </si>
  <si>
    <t>Příplatek ke KZS za systémové doplňky a příslušenství</t>
  </si>
  <si>
    <t>CS VLASTNÍ</t>
  </si>
  <si>
    <t>-583602153</t>
  </si>
  <si>
    <t>"kompletní provedení dle specifikace PD a TZ vč. všech souvisejících prací a dodávek"</t>
  </si>
  <si>
    <t xml:space="preserve">"dle TP konkrétního výrobce KZS + požadavky PD a TZ" </t>
  </si>
  <si>
    <t>-veškeré systémové lišty, rohovníky, profily</t>
  </si>
  <si>
    <t>Množství vztaženo na plochu KZS.</t>
  </si>
  <si>
    <t>1575,337</t>
  </si>
  <si>
    <t>39</t>
  </si>
  <si>
    <t>622511111</t>
  </si>
  <si>
    <t>Tenkovrstvá dekorativní mozaiková střednězrnná omítka včetně penetrace vnějších stěn</t>
  </si>
  <si>
    <t>-1249986706</t>
  </si>
  <si>
    <t>40</t>
  </si>
  <si>
    <t>622532021</t>
  </si>
  <si>
    <t>Tenkovrstvá silikonová hydrofilní zrnitá omítka tl. 2,0 mm včetně penetrace vnějších stěn</t>
  </si>
  <si>
    <t>21774090</t>
  </si>
  <si>
    <t>130,37+1139,5+227,245</t>
  </si>
  <si>
    <t>41</t>
  </si>
  <si>
    <t>629991011</t>
  </si>
  <si>
    <t>Zakrytí výplní otvorů a svislých ploch fólií přilepenou lepící páskou</t>
  </si>
  <si>
    <t>-949346834</t>
  </si>
  <si>
    <t>42</t>
  </si>
  <si>
    <t>629995101</t>
  </si>
  <si>
    <t>Očištění vnějších ploch tlakovou vodou</t>
  </si>
  <si>
    <t>1201743218</t>
  </si>
  <si>
    <t>43</t>
  </si>
  <si>
    <t>637211122</t>
  </si>
  <si>
    <t xml:space="preserve">Okapový chodník z betonových dlaždic 500/500/50 mm </t>
  </si>
  <si>
    <t>1596109017</t>
  </si>
  <si>
    <t>Ostatní konstrukce a práce, bourání</t>
  </si>
  <si>
    <t>44</t>
  </si>
  <si>
    <t>916331112</t>
  </si>
  <si>
    <t>Osazení zahradního obrubníku betonového do lože z betonu s boční opěrou</t>
  </si>
  <si>
    <t>-1975066229</t>
  </si>
  <si>
    <t>"spodní stavba" 260,74</t>
  </si>
  <si>
    <t>45</t>
  </si>
  <si>
    <t>59217011</t>
  </si>
  <si>
    <t>obrubník betonový zahradní 500x50x200mm</t>
  </si>
  <si>
    <t>-180809810</t>
  </si>
  <si>
    <t>260,74*1,1 'Přepočtené koeficientem množství</t>
  </si>
  <si>
    <t>46</t>
  </si>
  <si>
    <t>919726122</t>
  </si>
  <si>
    <t>Geotextilie pro ochranu, separaci netkaná měrná hmotnost do 300 g/m2</t>
  </si>
  <si>
    <t>-487008907</t>
  </si>
  <si>
    <t>"spodní stavba" 260,74*(0,7+0,5)</t>
  </si>
  <si>
    <t>47</t>
  </si>
  <si>
    <t>941211111</t>
  </si>
  <si>
    <t>Montáž lešení řadového rámového lehkého zatížení do 200 kg/m2 š do 0,9 m v do 10 m</t>
  </si>
  <si>
    <t>-950891979</t>
  </si>
  <si>
    <t>"pohledová plocha"</t>
  </si>
  <si>
    <t>(64,85*7,5)+(6,5*3,5)</t>
  </si>
  <si>
    <t>(60,45*7,5)+(10,95*3,5)</t>
  </si>
  <si>
    <t>(138,1*4,5)</t>
  </si>
  <si>
    <t>Mezisoučet</t>
  </si>
  <si>
    <t>"ostatní plochy a přesahy" 0,25*(1622,275)</t>
  </si>
  <si>
    <t>48</t>
  </si>
  <si>
    <t>941211211</t>
  </si>
  <si>
    <t>Příplatek k lešení řadovému rámovému lehkému š 0,9 m v do 25 m za první a ZKD den použití</t>
  </si>
  <si>
    <t>-972820796</t>
  </si>
  <si>
    <t>2027,844*90 'Přepočtené koeficientem množství</t>
  </si>
  <si>
    <t>49</t>
  </si>
  <si>
    <t>941211811</t>
  </si>
  <si>
    <t>Demontáž lešení řadového rámového lehkého zatížení do 200 kg/m2 š do 0,9 m v do 10 m</t>
  </si>
  <si>
    <t>-1328991650</t>
  </si>
  <si>
    <t>50</t>
  </si>
  <si>
    <t>944511111</t>
  </si>
  <si>
    <t>Montáž ochranné sítě z textilie z umělých vláken</t>
  </si>
  <si>
    <t>604950957</t>
  </si>
  <si>
    <t>51</t>
  </si>
  <si>
    <t>944511211</t>
  </si>
  <si>
    <t>Příplatek k ochranné síti za první a ZKD den použití</t>
  </si>
  <si>
    <t>945982661</t>
  </si>
  <si>
    <t>52</t>
  </si>
  <si>
    <t>944511811</t>
  </si>
  <si>
    <t>Demontáž ochranné sítě z textilie z umělých vláken</t>
  </si>
  <si>
    <t>243204663</t>
  </si>
  <si>
    <t>53</t>
  </si>
  <si>
    <t>949101111</t>
  </si>
  <si>
    <t>Lešení pomocné pro objekty pozemních staveb s lešeňovou podlahou v do 1,9 m zatížení do 150 kg/m2</t>
  </si>
  <si>
    <t>106871573</t>
  </si>
  <si>
    <t>54</t>
  </si>
  <si>
    <t>952901111</t>
  </si>
  <si>
    <t>Vyčištění budov bytové a občanské výstavby při výšce podlaží do 4 m</t>
  </si>
  <si>
    <t>1175686062</t>
  </si>
  <si>
    <t>55</t>
  </si>
  <si>
    <t>967031132</t>
  </si>
  <si>
    <t>Přisekání rovných ostění v cihelném zdivu na MV nebo MVC</t>
  </si>
  <si>
    <t>-297652684</t>
  </si>
  <si>
    <t>"výměna obvodových výplní otvorů" 0,3*499,70</t>
  </si>
  <si>
    <t>56</t>
  </si>
  <si>
    <t>968062R00</t>
  </si>
  <si>
    <t>Vybourání výplní otvorů bez materiálového a plošného rozlišení</t>
  </si>
  <si>
    <t>-1632860466</t>
  </si>
  <si>
    <t>Poznámka k položce:_x000D_
Specifikace / rozsah:_x000D_
-vyvěšení křídel (v případě otevíravých výplní)_x000D_
-vybourání rámu (bez rozlišení systému otevírání)_x000D_
--------------------------------------------------------_x000D_
-vybourání pevných (neotevíravých) výplní bez rozlišení _x000D_
--------------------------------------------------------_x000D_
-demontáže a odstranění přímo souvisejících příslušenství a doplňků_x000D_
(parapety, garnyže, rolety, žaluzie, ocel. mříže, ostatní doplňky)_x000D_
---------------------------------------------------------_x000D_
-veškeré demontážní práce a přesuny jesou zahrnuty v jednotkové ceně</t>
  </si>
  <si>
    <t>"výměna obvodových výplní otvorů" 255,51</t>
  </si>
  <si>
    <t>57</t>
  </si>
  <si>
    <t>978013191</t>
  </si>
  <si>
    <t>Otlučení (osekání) vnitřní vápenné nebo vápenocementové omítky stěn v rozsahu do 100 %</t>
  </si>
  <si>
    <t>-1574771101</t>
  </si>
  <si>
    <t>"výměna obvodových výplní otvorů" 375,55*0,3</t>
  </si>
  <si>
    <t>58</t>
  </si>
  <si>
    <t>978015391</t>
  </si>
  <si>
    <t>Otlučení (osekání) vnější vápenné nebo vápenocementové omítky stupně členitosti 1 a 2 do 100%</t>
  </si>
  <si>
    <t>1542976005</t>
  </si>
  <si>
    <t>59</t>
  </si>
  <si>
    <t>978036131</t>
  </si>
  <si>
    <t>Otlučení (osekání) cementových omítek vnějších ploch v rozsahu do 20 %</t>
  </si>
  <si>
    <t>1797319349</t>
  </si>
  <si>
    <t>"sanace podkladu_předpoklad-bude upřesněno při realizaci stavby" 1269,87</t>
  </si>
  <si>
    <t>997</t>
  </si>
  <si>
    <t>Přesun sutě</t>
  </si>
  <si>
    <t>60</t>
  </si>
  <si>
    <t>997013152</t>
  </si>
  <si>
    <t>Vnitrostaveništní doprava suti a vybouraných hmot pro budovy v do 9 m s omezením mechanizace</t>
  </si>
  <si>
    <t>576461395</t>
  </si>
  <si>
    <t>61</t>
  </si>
  <si>
    <t>997013R31</t>
  </si>
  <si>
    <t xml:space="preserve">Poplatek za uložení na skládce (skládkovné) stavebního odpadu bez rozlišení </t>
  </si>
  <si>
    <t>-292886629</t>
  </si>
  <si>
    <t>Poznámka k položce:_x000D_
Stavební odpad bez rozlišení.</t>
  </si>
  <si>
    <t>62</t>
  </si>
  <si>
    <t>997321511</t>
  </si>
  <si>
    <t>Vodorovná doprava suti a vybouraných hmot po suchu do 1 km</t>
  </si>
  <si>
    <t>1288624522</t>
  </si>
  <si>
    <t>63</t>
  </si>
  <si>
    <t>997321519</t>
  </si>
  <si>
    <t>Příplatek ZKD 1km vodorovné dopravy suti a vybouraných hmot po suchu</t>
  </si>
  <si>
    <t>853297788</t>
  </si>
  <si>
    <t>88,855*20 'Přepočtené koeficientem množství</t>
  </si>
  <si>
    <t>998</t>
  </si>
  <si>
    <t>Přesun hmot</t>
  </si>
  <si>
    <t>64</t>
  </si>
  <si>
    <t>998017002</t>
  </si>
  <si>
    <t>Přesun hmot s omezením mechanizace pro budovy v do 12 m</t>
  </si>
  <si>
    <t>2031600521</t>
  </si>
  <si>
    <t>PSV</t>
  </si>
  <si>
    <t>Práce a dodávky PSV</t>
  </si>
  <si>
    <t>711</t>
  </si>
  <si>
    <t>Izolace proti vodě, vlhkosti a plynům</t>
  </si>
  <si>
    <t>65</t>
  </si>
  <si>
    <t>711112001</t>
  </si>
  <si>
    <t>Provedení izolace proti zemní vlhkosti svislé za studena nátěrem penetračním</t>
  </si>
  <si>
    <t>-471628796</t>
  </si>
  <si>
    <t>66</t>
  </si>
  <si>
    <t>11163150</t>
  </si>
  <si>
    <t>lak penetrační asfaltový</t>
  </si>
  <si>
    <t>-1408432919</t>
  </si>
  <si>
    <t>208,592*0,00035 'Přepočtené koeficientem množství</t>
  </si>
  <si>
    <t>67</t>
  </si>
  <si>
    <t>711142559</t>
  </si>
  <si>
    <t>Provedení izolace proti zemní vlhkosti pásy přitavením svislé NAIP</t>
  </si>
  <si>
    <t>-641792142</t>
  </si>
  <si>
    <t>68</t>
  </si>
  <si>
    <t>62853004</t>
  </si>
  <si>
    <t xml:space="preserve">pás asfaltový natavitelný modifikovaný SBS tl 4,0mm s nosnou vložkou </t>
  </si>
  <si>
    <t>1207308589</t>
  </si>
  <si>
    <t>208,592*1,2 'Přepočtené koeficientem množství</t>
  </si>
  <si>
    <t>69</t>
  </si>
  <si>
    <t>998711202</t>
  </si>
  <si>
    <t>Přesun hmot procentní pro izolace proti vodě, vlhkosti a plynům v objektech v do 12 m</t>
  </si>
  <si>
    <t>%</t>
  </si>
  <si>
    <t>-1671913503</t>
  </si>
  <si>
    <t>712</t>
  </si>
  <si>
    <t>Povlakové krytiny</t>
  </si>
  <si>
    <t>70</t>
  </si>
  <si>
    <t>712300921</t>
  </si>
  <si>
    <t>Oprava povlakové krytiny do 10° včetně správkových kus NAIP přitavením</t>
  </si>
  <si>
    <t>-64490754</t>
  </si>
  <si>
    <t xml:space="preserve">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</si>
  <si>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"střešní skladba_S4,S5" ((30,9*15,35)+(30*3,85)+(7*9,2)+(22,35*12,95*2))-((2*5,545)+(2*10,335))</t>
  </si>
  <si>
    <t>"střešní skladba_S6" ((2*5,545)+(2*10,335))</t>
  </si>
  <si>
    <t>71</t>
  </si>
  <si>
    <t>712331111</t>
  </si>
  <si>
    <t>Provedení povlakové krytiny střech do 10° podkladní vrstvy pásy na sucho samolepící</t>
  </si>
  <si>
    <t>-1176035016</t>
  </si>
  <si>
    <t>"detaily_atikové kce" (107,85+92,3+141,2)*0,5</t>
  </si>
  <si>
    <t>72</t>
  </si>
  <si>
    <t>62866281</t>
  </si>
  <si>
    <t>pás asfaltový samolepicí modifikovaný SBS tl 3mm s vložkou ze skleněné tkaniny se spalitelnou fólií nebo jemnozrnným minerálním posypem nebo textilií na horním povrchu</t>
  </si>
  <si>
    <t>148727959</t>
  </si>
  <si>
    <t>1403,755*1,15 'Přepočtené koeficientem množství</t>
  </si>
  <si>
    <t>73</t>
  </si>
  <si>
    <t>712341559</t>
  </si>
  <si>
    <t>Provedení povlakové krytiny střech do 10° pásy NAIP přitavením v plné ploše</t>
  </si>
  <si>
    <t>-1294920574</t>
  </si>
  <si>
    <t>74</t>
  </si>
  <si>
    <t>62855007</t>
  </si>
  <si>
    <t>pás asfaltový natavitelný modifikovaný SBS tl 4,5mm s vložkou z polyesterové vyztužené rohože a hrubozrnným břidličným posypem na horním povrchu</t>
  </si>
  <si>
    <t>656277271</t>
  </si>
  <si>
    <t>1233,08*1,15 'Přepočtené koeficientem množství</t>
  </si>
  <si>
    <t>75</t>
  </si>
  <si>
    <t>712811101</t>
  </si>
  <si>
    <t>Provedení povlakové krytiny vytažením na konstrukce za studena nátěrem penetračním</t>
  </si>
  <si>
    <t>708382004</t>
  </si>
  <si>
    <t>"detaily_atikové kce" (107,85+92,3+141,2)*0,65</t>
  </si>
  <si>
    <t>76</t>
  </si>
  <si>
    <t>2011148216</t>
  </si>
  <si>
    <t>221,878*0,00035 'Přepočtené koeficientem množství</t>
  </si>
  <si>
    <t>77</t>
  </si>
  <si>
    <t>712841559</t>
  </si>
  <si>
    <t>Provedení povlakové krytiny vytažením na konstrukce pásy přitavením NAIP</t>
  </si>
  <si>
    <t>-1710462234</t>
  </si>
  <si>
    <t>78</t>
  </si>
  <si>
    <t>62855001</t>
  </si>
  <si>
    <t>-1047973191</t>
  </si>
  <si>
    <t>221,878*1,2 'Přepočtené koeficientem množství</t>
  </si>
  <si>
    <t>79</t>
  </si>
  <si>
    <t>1349957522</t>
  </si>
  <si>
    <t>"detaily_atikové kce" (107,85+92,3+141,2)*0,3</t>
  </si>
  <si>
    <t>80</t>
  </si>
  <si>
    <t>-1344756172</t>
  </si>
  <si>
    <t>102,405*1,2 'Přepočtené koeficientem množství</t>
  </si>
  <si>
    <t>81</t>
  </si>
  <si>
    <t>998712202</t>
  </si>
  <si>
    <t>Přesun hmot procentní pro krytiny povlakové v objektech v do 12 m</t>
  </si>
  <si>
    <t>-330787254</t>
  </si>
  <si>
    <t>713</t>
  </si>
  <si>
    <t>Izolace tepelné</t>
  </si>
  <si>
    <t>82</t>
  </si>
  <si>
    <t>713131141</t>
  </si>
  <si>
    <t>Montáž izolace tepelné stěn a základů lepením celoplošně rohoží, pásů, dílců, desek</t>
  </si>
  <si>
    <t>1039894819</t>
  </si>
  <si>
    <t>83</t>
  </si>
  <si>
    <t>28372312</t>
  </si>
  <si>
    <t>deska EPS 100 pro trvalé zatížení v tlaku (max. 2000 kg/m2) tl 120mm</t>
  </si>
  <si>
    <t>1730474391</t>
  </si>
  <si>
    <t>170,675*1,05 'Přepočtené koeficientem množství</t>
  </si>
  <si>
    <t>84</t>
  </si>
  <si>
    <t>62667437</t>
  </si>
  <si>
    <t>85</t>
  </si>
  <si>
    <t>120714551</t>
  </si>
  <si>
    <t>130,37*0,168 'Přepočtené koeficientem množství</t>
  </si>
  <si>
    <t>86</t>
  </si>
  <si>
    <t>1147445391</t>
  </si>
  <si>
    <t>"podlepy/vyrovnání podkladu_předpoklad-bude upřesněno při realizaci stavby" (78,222+1139,5)*0,25</t>
  </si>
  <si>
    <t>87</t>
  </si>
  <si>
    <t>28375931</t>
  </si>
  <si>
    <t>deska EPS 70 fasádní λ=0,039 tl 30mm</t>
  </si>
  <si>
    <t>-601524447</t>
  </si>
  <si>
    <t>88</t>
  </si>
  <si>
    <t>713141135</t>
  </si>
  <si>
    <t>Montáž izolace tepelné střech plochých lepené za studena bodově 1 vrstva rohoží, pásů, dílců, desek</t>
  </si>
  <si>
    <t>-573644897</t>
  </si>
  <si>
    <t>89</t>
  </si>
  <si>
    <t>28375915</t>
  </si>
  <si>
    <t>deska EPS 150 pro trvalé zatížení v tlaku (max. 3000 kg/m2) tl 120mm</t>
  </si>
  <si>
    <t>-1486997048</t>
  </si>
  <si>
    <t>1201,32*1,05 'Přepočtené koeficientem množství</t>
  </si>
  <si>
    <t>90</t>
  </si>
  <si>
    <t>-58873254</t>
  </si>
  <si>
    <t>91</t>
  </si>
  <si>
    <t>KNI.0014120.URS</t>
  </si>
  <si>
    <t>deska izolační střešní z kamenné vlny tl.80 mm</t>
  </si>
  <si>
    <t>-1631444638</t>
  </si>
  <si>
    <t>31,76*1,05 'Přepočtené koeficientem množství</t>
  </si>
  <si>
    <t>92</t>
  </si>
  <si>
    <t>713141211</t>
  </si>
  <si>
    <t>Montáž izolace tepelné střech plochých atikový klín</t>
  </si>
  <si>
    <t>-1247774785</t>
  </si>
  <si>
    <t>"detaily_atikové kce" (107,85+92,3+141,2)</t>
  </si>
  <si>
    <t>93</t>
  </si>
  <si>
    <t>63152006</t>
  </si>
  <si>
    <t>klín atikový přechodný plochých střech tl. 50 x 50 _ 60 x 60 mm</t>
  </si>
  <si>
    <t>-1412992034</t>
  </si>
  <si>
    <t>341,35*1,1 'Přepočtené koeficientem množství</t>
  </si>
  <si>
    <t>94</t>
  </si>
  <si>
    <t>713141261</t>
  </si>
  <si>
    <t>Přikotvení tepelné izolace šrouby pro izolaci tl přes 240 mm</t>
  </si>
  <si>
    <t>1014871342</t>
  </si>
  <si>
    <t>"střešní skladba_S4,S5,S6" ((30,9*15,35)+(30*3,85)+(7*9,2)+(22,35*12,95*2))</t>
  </si>
  <si>
    <t>95</t>
  </si>
  <si>
    <t>713141331</t>
  </si>
  <si>
    <t>Montáž izolace tepelné střech plochých lepené za studena zplna, spádová vrstva</t>
  </si>
  <si>
    <t>120294120</t>
  </si>
  <si>
    <t>96</t>
  </si>
  <si>
    <t>28376142</t>
  </si>
  <si>
    <t>klín izolační z pěnového polystyrenu EPS 150 spádový</t>
  </si>
  <si>
    <t>567081512</t>
  </si>
  <si>
    <t>1201,32*0,189 'Přepočtené koeficientem množství</t>
  </si>
  <si>
    <t>97</t>
  </si>
  <si>
    <t>-66046089</t>
  </si>
  <si>
    <t>98</t>
  </si>
  <si>
    <t>28376141</t>
  </si>
  <si>
    <t>klín izolační z pěnového polystyrenu EPS 100 spádový</t>
  </si>
  <si>
    <t>-431974898</t>
  </si>
  <si>
    <t>31,76*0,21 'Přepočtené koeficientem množství</t>
  </si>
  <si>
    <t>99</t>
  </si>
  <si>
    <t>998713202</t>
  </si>
  <si>
    <t>Přesun hmot procentní pro izolace tepelné v objektech v do 12 m</t>
  </si>
  <si>
    <t>1381840154</t>
  </si>
  <si>
    <t>721</t>
  </si>
  <si>
    <t>Zdravotechnika - vnitřní kanalizace</t>
  </si>
  <si>
    <t>100</t>
  </si>
  <si>
    <t>721210824</t>
  </si>
  <si>
    <t>Demontáž vpustí střešních do DN 150</t>
  </si>
  <si>
    <t>kus</t>
  </si>
  <si>
    <t>900362191</t>
  </si>
  <si>
    <t>101</t>
  </si>
  <si>
    <t>721233214</t>
  </si>
  <si>
    <t>Střešní vtok pro pochůzné střechy svislý odtok do DN 160</t>
  </si>
  <si>
    <t>544436562</t>
  </si>
  <si>
    <t xml:space="preserve">Poznámka k položce:_x000D_
Dvoustupňové vtoky – vtok s integrovaným přířezem asfaltového pásu + nástavec s integrovaným přířezem asfaltového pásu._x000D_
Všechny vtoky budou opatřeny ochranným košíkem.  _x000D_
Požadovaná hydraulická kapacita nových vtoků na všech střechách: 8,1 l/s._x000D_
Nutno dodržet zde uvedenou požadovanou hydraulickou kapacitu vtoků a zároveň nesmí být použity vtoky nižší dimenze, než jsou vtoky stávající._x000D_
</t>
  </si>
  <si>
    <t>102</t>
  </si>
  <si>
    <t>998721202</t>
  </si>
  <si>
    <t>Přesun hmot procentní pro vnitřní kanalizace v objektech v do 12 m</t>
  </si>
  <si>
    <t>-1864428801</t>
  </si>
  <si>
    <t>762</t>
  </si>
  <si>
    <t>Konstrukce tesařské</t>
  </si>
  <si>
    <t>103</t>
  </si>
  <si>
    <t>762341046</t>
  </si>
  <si>
    <t xml:space="preserve">Bednění střech rovných z vodovzdorné překližky tl 21 mm mechanicky kotvených </t>
  </si>
  <si>
    <t>1651967524</t>
  </si>
  <si>
    <t>104</t>
  </si>
  <si>
    <t>998762202</t>
  </si>
  <si>
    <t>Přesun hmot procentní pro kce tesařské v objektech v do 12 m</t>
  </si>
  <si>
    <t>-1127367241</t>
  </si>
  <si>
    <t>764</t>
  </si>
  <si>
    <t>Konstrukce klempířské</t>
  </si>
  <si>
    <t>105</t>
  </si>
  <si>
    <t>764002851</t>
  </si>
  <si>
    <t>Demontáž oplechování parapetů do suti</t>
  </si>
  <si>
    <t>1856566090</t>
  </si>
  <si>
    <t>"viz_klempířské výrobky a prvky" 200,0</t>
  </si>
  <si>
    <t>106</t>
  </si>
  <si>
    <t>764002871</t>
  </si>
  <si>
    <t>Demontáž oplechování konstrukcí do suti ostatních</t>
  </si>
  <si>
    <t>-1699168044</t>
  </si>
  <si>
    <t>"viz_klempířské výrobky a prvky" 315,0+7,0+45,0+7,0</t>
  </si>
  <si>
    <t>107</t>
  </si>
  <si>
    <t>764432R01</t>
  </si>
  <si>
    <t xml:space="preserve">K.01 - D+M parapet rš 330 mm (FeZn plech s lakovanou úpravou polyesterovou barvou, tl. 0,6 mm)  </t>
  </si>
  <si>
    <t>1305304984</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</si>
  <si>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</si>
  <si>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108</t>
  </si>
  <si>
    <t>764432R02</t>
  </si>
  <si>
    <t xml:space="preserve">K.02 - D+M závětrná lišta rš 220 mm (FeZn plech s lakovanou úpravou polyesterovou barvou, tl. 0,6 mm)  </t>
  </si>
  <si>
    <t>-1834260380</t>
  </si>
  <si>
    <t>109</t>
  </si>
  <si>
    <t>764432R04</t>
  </si>
  <si>
    <t xml:space="preserve">K.04 - D+M příponkový plech rš 210 mm (FeZn plech bez povrrchové úpravy , tl. 0,6 mm)  </t>
  </si>
  <si>
    <t>1694846735</t>
  </si>
  <si>
    <t>110</t>
  </si>
  <si>
    <t>764432R05</t>
  </si>
  <si>
    <t xml:space="preserve">K.05 - D+M přítlačná lišta rš 60 mm (FeZn plech bez povrrchové úpravy , tl. 0,6 mm)  </t>
  </si>
  <si>
    <t>-561430991</t>
  </si>
  <si>
    <t>111</t>
  </si>
  <si>
    <t>764432R07</t>
  </si>
  <si>
    <t xml:space="preserve">K.07 - D+M oplechování stříšky rš 410 mm (FeZn plech s lakovanou úpravou polyesterovou barvou, tl. 0,6 mm)  </t>
  </si>
  <si>
    <t>-1644618147</t>
  </si>
  <si>
    <t>112</t>
  </si>
  <si>
    <t>998764202</t>
  </si>
  <si>
    <t>Přesun hmot procentní pro konstrukce klempířské v objektech v do 12 m</t>
  </si>
  <si>
    <t>967241418</t>
  </si>
  <si>
    <t>766</t>
  </si>
  <si>
    <t>Konstrukce truhlářské</t>
  </si>
  <si>
    <t>113</t>
  </si>
  <si>
    <t>766430R01</t>
  </si>
  <si>
    <t xml:space="preserve">O1-O23  - D+M obvodové plastové výplně otvorů  </t>
  </si>
  <si>
    <t>1659053669</t>
  </si>
  <si>
    <t>"viz výpis výplní otvorů _ O1-O23" 255,51</t>
  </si>
  <si>
    <t>114</t>
  </si>
  <si>
    <t>766629214</t>
  </si>
  <si>
    <t>Příplatek k montáži oken rovné ostění připojovací spára do 15 mm - páska</t>
  </si>
  <si>
    <t>1506267983</t>
  </si>
  <si>
    <t>Poznámka k položce:_x000D_
Specifikace:_x000D_
-vnitřní parotěsná páska_x000D_
-vnější vodotěsná paropropustná páska_x000D_
------------------------------------------------</t>
  </si>
  <si>
    <t>115</t>
  </si>
  <si>
    <t>998766202</t>
  </si>
  <si>
    <t>Přesun hmot procentní pro konstrukce truhlářské v objektech v do 12 m</t>
  </si>
  <si>
    <t>118272775</t>
  </si>
  <si>
    <t>767</t>
  </si>
  <si>
    <t>Konstrukce zámečnické</t>
  </si>
  <si>
    <t>116</t>
  </si>
  <si>
    <t>767431R01</t>
  </si>
  <si>
    <t xml:space="preserve">O11 - D+M obvodových výplní otvorů_AL vstupní sestava 2900/2600 mm  </t>
  </si>
  <si>
    <t>ks</t>
  </si>
  <si>
    <t>658422197</t>
  </si>
  <si>
    <t>117</t>
  </si>
  <si>
    <t>767431R02</t>
  </si>
  <si>
    <t>Z1 - Venkovní schodiště přilehlé k pavilonu 1 a 2 (rozsah dle specifikace)</t>
  </si>
  <si>
    <t>595100397</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</si>
  <si>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výrobků._x000D_
--------------------------------------------------------------------------------------------------------------------------------------------------------------------_x000D_
Rozsah/specifikace:_x000D_
Stávající schodiště budou zachována a bude provedena obnova jejich nátěru. Povrch kovové konstrukce schodiště bude očištěn, odmaštěn a zbaven rzi. Na očištěný povrch bude nanesena vrstva základního nátěru. Na vrstvu základního nátěru bude proveden nátěr PES nebo PU barvou ve dvou vrstvách. Část zábradlí navazující na zateplovanou stěnu bude zkráceno. Krajní sloupek bude nahrazen novým a bude přivařen k zachované části. Nový sloupek bude posunut dle tloušťky zateplovacího systému.</t>
  </si>
  <si>
    <t>118</t>
  </si>
  <si>
    <t>767431R03</t>
  </si>
  <si>
    <t>Z2 - Žebříky na fasádě na střechy pavilonu 1 a 2 (rozsah dle specifikace)</t>
  </si>
  <si>
    <t>-2123736170</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</si>
  <si>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výrobků._x000D_
--------------------------------------------------------------------------------------------------------------------------------------------------------------------_x000D_
Rozsah/specifikace:_x000D_
Stávající žebříky na střechy objektů školky budou demontovány a nahrazeny novými. Stávající žebříky na střechu pavilonu 1 a 2 budou odstraněny a nahrazeny žebříky novými, které budou kotveny do stěny pomocí konzol nadstavených dle tloušťky zateplovacího systému._x000D_
Konzoly pro kotvení žebříků musí být dostatečné nadstaveny dle tloušťky zateplovacího systému. Všechny nové žebříky budou v provedení odpovídajícím předpisům BOZP. Přesah žebříků nad rovinou výstupní plochy musí být minimálně 1,1m. Délka bude upravena v závislosti na nárůstu tloušťky nových vrstev střech. Žebříky budou provedeny jako systémový výrobek a budou opatřeny ochranným lakem. Statické posouzení dodá vybraný výrobce žebříků v rámci jejich dodávky._x000D_
Obvod prvků všech zámečnických konstrukcí vstupujících do zateplovacího systému je nutné utěsnit proti vstupu vody do kontaktního zateplovacího systému. Profily budou obaleny expanzní těsnicí páskou a prostup bude opatřen UV stabilním a pružným tmelem. _x000D_
</t>
  </si>
  <si>
    <t>119</t>
  </si>
  <si>
    <t>998767202</t>
  </si>
  <si>
    <t>Přesun hmot procentní pro zámečnické konstrukce v objektech v do 12 m</t>
  </si>
  <si>
    <t>1823108032</t>
  </si>
  <si>
    <t>784</t>
  </si>
  <si>
    <t>Dokončovací práce - malby a tapety</t>
  </si>
  <si>
    <t>120</t>
  </si>
  <si>
    <t>784121001</t>
  </si>
  <si>
    <t>Oškrabání malby v mísnostech výšky do 3,80 m</t>
  </si>
  <si>
    <t>75686720</t>
  </si>
  <si>
    <t>"výměna obvodových výplní otvorů_předpoklad-bude upřesněno při realizaci stavby" (0,3*375,55)*4</t>
  </si>
  <si>
    <t>121</t>
  </si>
  <si>
    <t>784181101</t>
  </si>
  <si>
    <t>Základní akrylátová jednonásobná penetrace podkladu v místnostech výšky do 3,80m</t>
  </si>
  <si>
    <t>-2016549407</t>
  </si>
  <si>
    <t>"výměna obvodových výplní otvorů" (0,3*375,55)+450,66</t>
  </si>
  <si>
    <t>122</t>
  </si>
  <si>
    <t>784221101</t>
  </si>
  <si>
    <t>Dvojnásobné bílé malby  ze směsí za sucha dobře otěruvzdorných v místnostech do 3,80 m</t>
  </si>
  <si>
    <t>845959107</t>
  </si>
  <si>
    <t>Práce a dodávky M</t>
  </si>
  <si>
    <t>21-M</t>
  </si>
  <si>
    <t>Elektromontáže</t>
  </si>
  <si>
    <t>123</t>
  </si>
  <si>
    <t>21-M_R01</t>
  </si>
  <si>
    <t>Bleskosvod</t>
  </si>
  <si>
    <t>1466441150</t>
  </si>
  <si>
    <t xml:space="preserve">Poznámka k položce:_x000D_
Kompletní provedení dle specifikace PD a TZ vč. všech přímo souvisejících prací a dodávek._x000D_
--------------------------------------------------------------------------------------------------------------_x000D_
Bleskosvod_x000D_
Bude provedena oprava a revize stávající bleskosvodné soustavy. Veškeré montážní práce elektro budou provedeny dle příslušných platných norem, předpisů a standardů._x000D_
Svislý vodič svodu bude umístěn na kovových kotvách předsazených před zateplenou fasádou. Vodič musí být na horním konci svislého úseku pevně zachycen. Držáky vodiče budou skloněny ve směru od ETICS. Zkušební svorky se umístí ve výšce 1,8 - 2,0 m nad zemí. Zemnící vedení bude chráněno ochranným trojúhelníkem._x000D_
Vlastní provedení musí být překontrolováno a schváleno revizním technikem. Budou zkontrolovány svody včetně upevnění, spoj. prvků i zkušebních svorek. Údržba bude prováděna dle odpovídajících norem a technických zásad._x000D_
</t>
  </si>
  <si>
    <t>Ostatní</t>
  </si>
  <si>
    <t>OST1</t>
  </si>
  <si>
    <t>Ostatní prvky, konstrukce a činnosti</t>
  </si>
  <si>
    <t>124</t>
  </si>
  <si>
    <t>OST1_R01</t>
  </si>
  <si>
    <t>Stávající větrací potrubí DN 150 mm na střeše _ (výměna a prodloužení)</t>
  </si>
  <si>
    <t>512</t>
  </si>
  <si>
    <t>-1361502473</t>
  </si>
  <si>
    <t>Poznámka k položce:_x000D_
Kompletní provedení dle specifikace PD a TZ včetně všech přímo souvisejících prací a dodávek (vč. systémových doplňků a příslušenství)_x000D_
-------------------------------------------------------------------------------------------------------------------------------------------------------------------</t>
  </si>
  <si>
    <t>125</t>
  </si>
  <si>
    <t>OST1_R02</t>
  </si>
  <si>
    <t>Stávající odvětrání střechy _ (výměna a nadstavení)</t>
  </si>
  <si>
    <t>204996381</t>
  </si>
  <si>
    <t>126</t>
  </si>
  <si>
    <t>OST1_R03</t>
  </si>
  <si>
    <t>Stávající komínky VZT _ (výměna a nadstavení)</t>
  </si>
  <si>
    <t>-712184967</t>
  </si>
  <si>
    <t xml:space="preserve">Poznámka k položce:_x000D_
Kompletní provedení dle specifikace PD a TZ včetně všech přímo souvisejících prací a dodávek (vč. systémových doplňků a příslušenství)_x000D_
-------------------------------------------------------------------------------------------------------------------------------------------------------------------_x000D_
Komíny odtahové VZT_x000D_
Komíny odtahu VZT budou dočasně demontovány. Potrubí komínu bude nadstaveno tak, aby komíny nebyly v kolizi se zateplením střechy. Nadstavení bude provedeno plechovou tvarovkou. Délka nadstavujícího kusu bude cca 150mm. Stávající ukotvení komínu bude nadstaveno dle této úpravy a dle tloušťky zateplovacího systému pomocí konzol. Prostup konzol zateplovacím systémem bude utěsněn_x000D_
</t>
  </si>
  <si>
    <t>127</t>
  </si>
  <si>
    <t>OST1_R04</t>
  </si>
  <si>
    <t xml:space="preserve">Opracování prostupů a detailů izolačních vrstev a povlakových střešních krytin </t>
  </si>
  <si>
    <t>-1138993272</t>
  </si>
  <si>
    <t xml:space="preserve">Poznámka k položce:_x000D_
Kompletní provedení dle specifikace PD a TZ včetně všech přímo souvisejících prací a dodávek (vč. systémových doplňků a příslušenství)_x000D_
-------------------------------------------------------------------------------------------------------------------------------------------------------------------_x000D_
(V JC také zahrnuto:_x000D_
Kruhové prostupy:_x000D_
Nová hydroizolační vrstva bude ukončena na kruhových prostupech min. 150 mm nad přilehlou plochou nové povlakové krytiny. Pomocí tzv. „kalhotek“ se navaří asfaltový pás na kruhový prostup a na konci bude stažen nerezovou stahovací objímkou. Takto budou opracovány i ostatní kruhové prostupy v ploše střechy. )_x000D_
</t>
  </si>
  <si>
    <t>"rozsah vztažen na plochu střešního pláště" 1201,32+31,76</t>
  </si>
  <si>
    <t>128</t>
  </si>
  <si>
    <t>OST1_R05</t>
  </si>
  <si>
    <t xml:space="preserve">D+M bezpečnostní přepady </t>
  </si>
  <si>
    <t>-1556267867</t>
  </si>
  <si>
    <t xml:space="preserve">Poznámka k položce:_x000D_
Kompletní provedení dle specifikace PD a TZ včetně všech přímo souvisejících prací a dodávek (vč. systémových doplňků a příslušenství)_x000D_
-------------------------------------------------------------------------------------------------------------------------------------------------------------------_x000D_
Bezpečnostní přepady:_x000D_
Střecha nad hospodářskou částí je rozdělena atikou již ve stávajícím stavu na dvě samostatné střechy. Z tohoto důvodu budou na těchto dvou částech střechy v souladu s legislativními požadavky realizovány bezpečnostní přepady DN 100. Bezpečnostní přepady budou provedeny přibližně ve vzdálenosti 1500 mm od stávajícího střešního vtoku směrem k signalizačnímu výtoku na fasádě. Tato místa jsou označena ve výkresové části projektové dokumentace. Místo bezpečnostního přepadu v ploše střechy bude pomocí přířezu vodovzdorné překližky vyvýšeno přibližně o 20 mm. Toto vyvýšení je provedeno z toho důvodu, aby bezpečnostní přepad neodváděl i srážkovou vodu tekoucí volně po povrchu střešní roviny, ale začal vodu odvádět až v případě, kdy dojde k ucpání střešního vtoku._x000D_
_x000D_
</t>
  </si>
  <si>
    <t>129</t>
  </si>
  <si>
    <t>OST1_R06</t>
  </si>
  <si>
    <t xml:space="preserve">Obnova povrchových úprav stávajících zámečnických / klempířských prvků a konstrukcí </t>
  </si>
  <si>
    <t>-1312009549</t>
  </si>
  <si>
    <t xml:space="preserve">Poznámka k položce:_x000D_
Kompletní provedení dle specifikace PD a TZ včetně všech přímo souvisejících prací a dodávek (vč. systémových doplňků a příslušenství)_x000D_
-------------------------------------------------------------------------------------------------------------------------------------------------------------------_x000D_
NÁTĚRY_x000D_
Bude provedeno očištění, případné vyspravení a obnovení nátěrů na plechových součástech systému VZT na střeše, držácích, žebřících na střechu a stožáru na střeše nad hospodářskou částí. _x000D_
Povrch plechu bude důkladně očištěn a odmaštěn. Odstraní se nesoudržné a prorezivělé nátěry a celý povrch bude obroušen. Bude proveden základní nátěr ve dvou vrstvách a vrchní nátěr (barevný) v jedné vrstvě s tím, že v exponovaných místech ve více vrstvách. Je třeba dodržovat interval mezi jednotlivými vrstvami doporučený výrobcem._x000D_
_x000D_
_x000D_
</t>
  </si>
  <si>
    <t>130</t>
  </si>
  <si>
    <t>OST1_R07</t>
  </si>
  <si>
    <t>Ostatní související , jinde neuvedené , práce / konstrukce a činnosti _ dle upřesnění rozsahu a specifikace</t>
  </si>
  <si>
    <t>735345787</t>
  </si>
  <si>
    <t xml:space="preserve">Poznámka k položce:_x000D_
Kompletní provedení dle specifikace PD a TZ včetně všech přímo souvisejících prací a dodávek (vč. systémových doplňků a příslušenství)_x000D_
-------------------------------------------------------------------------------------------------------------------------------------------------------------------_x000D_
Upřesnění rozsahu a specifikace:_x000D_
-Pozůstatky původního elektrického vedení a ostatní nevyužívané prvky na fasádě_x000D_
Pozůstatky původního připojení elektrického vedení budou odstraněny. Nevyužívané zámečnické prvky na fasádě objektu budou odstraněny (skoby). Po odstranění těchto prvků budou vzniklé nerovnosti na fasádě zapraveny a vyrovnány do roviny se stávajícím povrchem fasády. Zapravení bude provedeno tak, aby bylo v souladu s podmínkami na podklad pro provedení kontaktního zateplovacího systému._x000D_
-Prostup plynovodu fasádou_x000D_
Prostupující plynovodní potrubí na stěně pavilonu 1 bude nadstaveno dle tloušťky zateplení a bude provedeno i přesazení HUP, tak aby jej šlo i po provedení zateplení fasády otevírat a byl přístupný._x000D_
-Elektrokrabice a skříně HUP_x000D_
Elektrokrabice a skříně HUP osazeny ve fasádě budou olemovány zateplovacím systémem. Olemování elektro krabic a skříní bude provedeno tak, aby byla i nadále zaručena možnost otevření dvířek krabic._x000D_
-Stávající malé elektrokrabice a vypínače na fasádě budou demontovány. Při provádění zateplení ostění budou osazeny nové elektrokrabice a vypínače, jež budou osazeny v úrovni vnějšího líce nové fasády._x000D_
-Osvětlení, zvonky a kamery_x000D_
Stávající osvětlení a zvonky budou rovněž demontovány a po provedení zateplení budou namontovány zpět pomocí kotevních prvků s nadstavením dle tloušťky zateplovacího systému._x000D_
Kamery budou překotveny. Kotvení bude nadstaveno dle tloušťky zateplovacího systému. _x000D_
-Navazující oplocení zahrady bytu školníka_x000D_
Část navazujícího oplocení z dřevěných prken na rohu objektu bude demontována pro možnost celistvého provedení zateplovacího systému fasády. Bude provedena příprava pro doplnění oplocení pomocí konzol nadstavených dle tloušťky zateplovacího systému kotvených do zdiva objektu. Šířka navazujícího kusu oplocení bude upravena dle nárůstu tloušťky zateplovacího systému. _x000D_
--------------------------------------------------------------------------------------------------------------------------_x000D_
●Větrací otvory vzduchové vrstvy dvouplášťové střechy:_x000D_
Větrací otvory vzduchové vrstvy na fasádě objektu budou těsně uzavřeny a utěsněné otvory budou překryty ETICS._x000D_
●Rozvody v ploše fasády:_x000D_
Rozvody v ploše fasády budou uloženy do plastových chrániček, pro plastové chráničky budou v tepelné izolaci vyříznuty drážky._x000D_
●Kmery, cedule, držáky na vlajky a domovní zvonky:_x000D_
Kamery, cedule, držáky na vlajky a domovní zvonky budou dočasně demontovány (včetně jejich držáků). Budou realizovány nové držáky s ohledem na realizovaný ETICS, do kterých budou po provedení ETICS tyto prvky zpětně osazeny._x000D_
_x000D_
_x000D_
_x000D_
_x000D_
</t>
  </si>
  <si>
    <t>131</t>
  </si>
  <si>
    <t>OST1_R08</t>
  </si>
  <si>
    <t>Stávající vnější schody _ (otryskání, vyspravení)</t>
  </si>
  <si>
    <t>2017005786</t>
  </si>
  <si>
    <t xml:space="preserve">Poznámka k položce:_x000D_
Kompletní provedení dle specifikace PD a TZ včetně všech přímo souvisejících prací a dodávek (vč. systémových doplňků a příslušenství)_x000D_
-------------------------------------------------------------------------------------------------------------------------------------------------------------------_x000D_
_x000D_
_x000D_
_x000D_
</t>
  </si>
  <si>
    <t>OST2</t>
  </si>
  <si>
    <t>Záchytný systém proti pádu</t>
  </si>
  <si>
    <t>132</t>
  </si>
  <si>
    <t>OST2-R01</t>
  </si>
  <si>
    <t>Montážní / kotvící bod _ U1</t>
  </si>
  <si>
    <t>890126066</t>
  </si>
  <si>
    <t xml:space="preserve">Poznámka k položce:_x000D_
Střecha – záchytný systém proti pádu osob_x000D_
Na základě nařízení vlády č. 591/2006 Sb., o bližších požadavcích na bezpečnost a ochranu zdraví při práci na staveništích a nařízení vlády č 362/2005 Sb., o bližších požadavcích na bezpečnost a ochranu zdraví při práci na pracovištích s nebezpečím pádu z výšky nebo do hloubky bude na střeše realizován systém zachycení pádu a zadržovací systém určený pro údržbu střech dle ČSN EN 363 Prostředky ochrany proti pádu – Systémy ochrany osob proti pádu._x000D_
Bude použit certifikovaný systém s bodovými úchyty a s průběžným textilním lanem, který bude využit již ve fázi realizace stavby. Řešení záchytného systému je součástí této projektové dokumentace ve výkresové části._x000D_
</t>
  </si>
  <si>
    <t>133</t>
  </si>
  <si>
    <t>OST2-R02</t>
  </si>
  <si>
    <t xml:space="preserve">Nerezové lano </t>
  </si>
  <si>
    <t>-1422902978</t>
  </si>
  <si>
    <t>Poznámka k položce:_x000D_
Střecha – záchytný systém proti pádu osob_x000D_
Na základě nařízení vlády č. 591/2006 Sb., o bližších požadavcích na bezpečnost a ochranu zdraví při práci na staveništích a nařízení vlády č 362/2005 Sb., o bližších požadavcích na bezpečnost a ochranu zdraví při práci na pracovištích s nebezpečím pádu z výšky nebo do hloubky bude na střeše realizován systém zachycení pádu a zadržovací systém určený pro údržbu střech dle ČSN EN 363 Prostředky ochrany proti pádu – Systémy ochrany osob proti pádu._x000D_
Bude použit certifikovaný systém s bodovými úchyty a s průběžným textilním lanem, který bude využit již ve fázi realizace stavby. Řešení záchytného systému je součástí této projektové dokumentace ve výkresové části.</t>
  </si>
  <si>
    <t>134</t>
  </si>
  <si>
    <t>OST2-R03</t>
  </si>
  <si>
    <t>Montážní práce</t>
  </si>
  <si>
    <t>-1640740289</t>
  </si>
  <si>
    <t>135</t>
  </si>
  <si>
    <t>OST2-R04</t>
  </si>
  <si>
    <t>Revize, předávací dokumentace, uvedení do provozu</t>
  </si>
  <si>
    <t>-251320453</t>
  </si>
  <si>
    <t>OST3</t>
  </si>
  <si>
    <t>Ostatní skladby a konstrukce</t>
  </si>
  <si>
    <t>136</t>
  </si>
  <si>
    <t>OST2_R01</t>
  </si>
  <si>
    <t xml:space="preserve">Zateplení a nová skladba podlahy </t>
  </si>
  <si>
    <t>-538808448</t>
  </si>
  <si>
    <t>137</t>
  </si>
  <si>
    <t>OST2_R02</t>
  </si>
  <si>
    <t xml:space="preserve">Předokenní žaluzie, elektricky ovládané </t>
  </si>
  <si>
    <t>223247823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</si>
</sst>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0" xfId="0"/>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opLeftCell="A79"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84"/>
      <c r="AS2" s="284"/>
      <c r="AT2" s="284"/>
      <c r="AU2" s="284"/>
      <c r="AV2" s="284"/>
      <c r="AW2" s="284"/>
      <c r="AX2" s="284"/>
      <c r="AY2" s="284"/>
      <c r="AZ2" s="284"/>
      <c r="BA2" s="284"/>
      <c r="BB2" s="284"/>
      <c r="BC2" s="284"/>
      <c r="BD2" s="284"/>
      <c r="BE2" s="284"/>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16" t="s">
        <v>14</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23"/>
      <c r="AQ5" s="23"/>
      <c r="AR5" s="21"/>
      <c r="BE5" s="313" t="s">
        <v>15</v>
      </c>
      <c r="BS5" s="18" t="s">
        <v>6</v>
      </c>
    </row>
    <row r="6" spans="1:74" s="1" customFormat="1" ht="36.950000000000003" customHeight="1">
      <c r="B6" s="22"/>
      <c r="C6" s="23"/>
      <c r="D6" s="29" t="s">
        <v>16</v>
      </c>
      <c r="E6" s="23"/>
      <c r="F6" s="23"/>
      <c r="G6" s="23"/>
      <c r="H6" s="23"/>
      <c r="I6" s="23"/>
      <c r="J6" s="23"/>
      <c r="K6" s="318" t="s">
        <v>17</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23"/>
      <c r="AQ6" s="23"/>
      <c r="AR6" s="21"/>
      <c r="BE6" s="314"/>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14"/>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14"/>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314"/>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1</v>
      </c>
      <c r="AO10" s="23"/>
      <c r="AP10" s="23"/>
      <c r="AQ10" s="23"/>
      <c r="AR10" s="21"/>
      <c r="BE10" s="314"/>
      <c r="BS10" s="18" t="s">
        <v>6</v>
      </c>
    </row>
    <row r="11" spans="1:74" s="1" customFormat="1" ht="18.399999999999999"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33</v>
      </c>
      <c r="AL11" s="23"/>
      <c r="AM11" s="23"/>
      <c r="AN11" s="28" t="s">
        <v>1</v>
      </c>
      <c r="AO11" s="23"/>
      <c r="AP11" s="23"/>
      <c r="AQ11" s="23"/>
      <c r="AR11" s="21"/>
      <c r="BE11" s="31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14"/>
      <c r="BS12" s="18" t="s">
        <v>6</v>
      </c>
    </row>
    <row r="13" spans="1:74" s="1" customFormat="1" ht="12" customHeight="1">
      <c r="B13" s="22"/>
      <c r="C13" s="23"/>
      <c r="D13" s="30"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35</v>
      </c>
      <c r="AO13" s="23"/>
      <c r="AP13" s="23"/>
      <c r="AQ13" s="23"/>
      <c r="AR13" s="21"/>
      <c r="BE13" s="314"/>
      <c r="BS13" s="18" t="s">
        <v>6</v>
      </c>
    </row>
    <row r="14" spans="1:74" ht="12.75">
      <c r="B14" s="22"/>
      <c r="C14" s="23"/>
      <c r="D14" s="23"/>
      <c r="E14" s="319" t="s">
        <v>35</v>
      </c>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0" t="s">
        <v>33</v>
      </c>
      <c r="AL14" s="23"/>
      <c r="AM14" s="23"/>
      <c r="AN14" s="33" t="s">
        <v>35</v>
      </c>
      <c r="AO14" s="23"/>
      <c r="AP14" s="23"/>
      <c r="AQ14" s="23"/>
      <c r="AR14" s="21"/>
      <c r="BE14" s="31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14"/>
      <c r="BS15" s="18" t="s">
        <v>4</v>
      </c>
    </row>
    <row r="16" spans="1:74" s="1" customFormat="1" ht="12" customHeight="1">
      <c r="B16" s="22"/>
      <c r="C16" s="23"/>
      <c r="D16" s="30"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1</v>
      </c>
      <c r="AO16" s="23"/>
      <c r="AP16" s="23"/>
      <c r="AQ16" s="23"/>
      <c r="AR16" s="21"/>
      <c r="BE16" s="314"/>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33</v>
      </c>
      <c r="AL17" s="23"/>
      <c r="AM17" s="23"/>
      <c r="AN17" s="28" t="s">
        <v>1</v>
      </c>
      <c r="AO17" s="23"/>
      <c r="AP17" s="23"/>
      <c r="AQ17" s="23"/>
      <c r="AR17" s="21"/>
      <c r="BE17" s="314"/>
      <c r="BS17" s="18" t="s">
        <v>38</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14"/>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1</v>
      </c>
      <c r="AO19" s="23"/>
      <c r="AP19" s="23"/>
      <c r="AQ19" s="23"/>
      <c r="AR19" s="21"/>
      <c r="BE19" s="314"/>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33</v>
      </c>
      <c r="AL20" s="23"/>
      <c r="AM20" s="23"/>
      <c r="AN20" s="28" t="s">
        <v>1</v>
      </c>
      <c r="AO20" s="23"/>
      <c r="AP20" s="23"/>
      <c r="AQ20" s="23"/>
      <c r="AR20" s="21"/>
      <c r="BE20" s="314"/>
      <c r="BS20" s="18" t="s">
        <v>38</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14"/>
    </row>
    <row r="22" spans="1:71" s="1" customFormat="1" ht="12" customHeight="1">
      <c r="B22" s="22"/>
      <c r="C22" s="23"/>
      <c r="D22" s="30"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14"/>
    </row>
    <row r="23" spans="1:71" s="1" customFormat="1" ht="71.25" customHeight="1">
      <c r="B23" s="22"/>
      <c r="C23" s="23"/>
      <c r="D23" s="23"/>
      <c r="E23" s="321" t="s">
        <v>42</v>
      </c>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23"/>
      <c r="AP23" s="23"/>
      <c r="AQ23" s="23"/>
      <c r="AR23" s="21"/>
      <c r="BE23" s="31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14"/>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14"/>
    </row>
    <row r="26" spans="1:71" s="2" customFormat="1" ht="25.9" customHeight="1">
      <c r="A26" s="36"/>
      <c r="B26" s="37"/>
      <c r="C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22">
        <f>ROUND(AG94,2)</f>
        <v>0</v>
      </c>
      <c r="AL26" s="323"/>
      <c r="AM26" s="323"/>
      <c r="AN26" s="323"/>
      <c r="AO26" s="323"/>
      <c r="AP26" s="38"/>
      <c r="AQ26" s="38"/>
      <c r="AR26" s="41"/>
      <c r="BE26" s="314"/>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14"/>
    </row>
    <row r="28" spans="1:71" s="2" customFormat="1" ht="12.75">
      <c r="A28" s="36"/>
      <c r="B28" s="37"/>
      <c r="C28" s="38"/>
      <c r="D28" s="38"/>
      <c r="E28" s="38"/>
      <c r="F28" s="38"/>
      <c r="G28" s="38"/>
      <c r="H28" s="38"/>
      <c r="I28" s="38"/>
      <c r="J28" s="38"/>
      <c r="K28" s="38"/>
      <c r="L28" s="324" t="s">
        <v>44</v>
      </c>
      <c r="M28" s="324"/>
      <c r="N28" s="324"/>
      <c r="O28" s="324"/>
      <c r="P28" s="324"/>
      <c r="Q28" s="38"/>
      <c r="R28" s="38"/>
      <c r="S28" s="38"/>
      <c r="T28" s="38"/>
      <c r="U28" s="38"/>
      <c r="V28" s="38"/>
      <c r="W28" s="324" t="s">
        <v>45</v>
      </c>
      <c r="X28" s="324"/>
      <c r="Y28" s="324"/>
      <c r="Z28" s="324"/>
      <c r="AA28" s="324"/>
      <c r="AB28" s="324"/>
      <c r="AC28" s="324"/>
      <c r="AD28" s="324"/>
      <c r="AE28" s="324"/>
      <c r="AF28" s="38"/>
      <c r="AG28" s="38"/>
      <c r="AH28" s="38"/>
      <c r="AI28" s="38"/>
      <c r="AJ28" s="38"/>
      <c r="AK28" s="324" t="s">
        <v>46</v>
      </c>
      <c r="AL28" s="324"/>
      <c r="AM28" s="324"/>
      <c r="AN28" s="324"/>
      <c r="AO28" s="324"/>
      <c r="AP28" s="38"/>
      <c r="AQ28" s="38"/>
      <c r="AR28" s="41"/>
      <c r="BE28" s="314"/>
    </row>
    <row r="29" spans="1:71" s="3" customFormat="1" ht="14.45" customHeight="1">
      <c r="B29" s="42"/>
      <c r="C29" s="43"/>
      <c r="D29" s="30" t="s">
        <v>47</v>
      </c>
      <c r="E29" s="43"/>
      <c r="F29" s="30" t="s">
        <v>48</v>
      </c>
      <c r="G29" s="43"/>
      <c r="H29" s="43"/>
      <c r="I29" s="43"/>
      <c r="J29" s="43"/>
      <c r="K29" s="43"/>
      <c r="L29" s="308">
        <v>0.21</v>
      </c>
      <c r="M29" s="307"/>
      <c r="N29" s="307"/>
      <c r="O29" s="307"/>
      <c r="P29" s="307"/>
      <c r="Q29" s="43"/>
      <c r="R29" s="43"/>
      <c r="S29" s="43"/>
      <c r="T29" s="43"/>
      <c r="U29" s="43"/>
      <c r="V29" s="43"/>
      <c r="W29" s="306">
        <f>ROUND(AZ94, 2)</f>
        <v>0</v>
      </c>
      <c r="X29" s="307"/>
      <c r="Y29" s="307"/>
      <c r="Z29" s="307"/>
      <c r="AA29" s="307"/>
      <c r="AB29" s="307"/>
      <c r="AC29" s="307"/>
      <c r="AD29" s="307"/>
      <c r="AE29" s="307"/>
      <c r="AF29" s="43"/>
      <c r="AG29" s="43"/>
      <c r="AH29" s="43"/>
      <c r="AI29" s="43"/>
      <c r="AJ29" s="43"/>
      <c r="AK29" s="306">
        <f>ROUND(AV94, 2)</f>
        <v>0</v>
      </c>
      <c r="AL29" s="307"/>
      <c r="AM29" s="307"/>
      <c r="AN29" s="307"/>
      <c r="AO29" s="307"/>
      <c r="AP29" s="43"/>
      <c r="AQ29" s="43"/>
      <c r="AR29" s="44"/>
      <c r="BE29" s="315"/>
    </row>
    <row r="30" spans="1:71" s="3" customFormat="1" ht="14.45" customHeight="1">
      <c r="B30" s="42"/>
      <c r="C30" s="43"/>
      <c r="D30" s="43"/>
      <c r="E30" s="43"/>
      <c r="F30" s="30" t="s">
        <v>49</v>
      </c>
      <c r="G30" s="43"/>
      <c r="H30" s="43"/>
      <c r="I30" s="43"/>
      <c r="J30" s="43"/>
      <c r="K30" s="43"/>
      <c r="L30" s="308">
        <v>0.15</v>
      </c>
      <c r="M30" s="307"/>
      <c r="N30" s="307"/>
      <c r="O30" s="307"/>
      <c r="P30" s="307"/>
      <c r="Q30" s="43"/>
      <c r="R30" s="43"/>
      <c r="S30" s="43"/>
      <c r="T30" s="43"/>
      <c r="U30" s="43"/>
      <c r="V30" s="43"/>
      <c r="W30" s="306">
        <f>ROUND(BA94, 2)</f>
        <v>0</v>
      </c>
      <c r="X30" s="307"/>
      <c r="Y30" s="307"/>
      <c r="Z30" s="307"/>
      <c r="AA30" s="307"/>
      <c r="AB30" s="307"/>
      <c r="AC30" s="307"/>
      <c r="AD30" s="307"/>
      <c r="AE30" s="307"/>
      <c r="AF30" s="43"/>
      <c r="AG30" s="43"/>
      <c r="AH30" s="43"/>
      <c r="AI30" s="43"/>
      <c r="AJ30" s="43"/>
      <c r="AK30" s="306">
        <f>ROUND(AW94, 2)</f>
        <v>0</v>
      </c>
      <c r="AL30" s="307"/>
      <c r="AM30" s="307"/>
      <c r="AN30" s="307"/>
      <c r="AO30" s="307"/>
      <c r="AP30" s="43"/>
      <c r="AQ30" s="43"/>
      <c r="AR30" s="44"/>
      <c r="BE30" s="315"/>
    </row>
    <row r="31" spans="1:71" s="3" customFormat="1" ht="14.45" hidden="1" customHeight="1">
      <c r="B31" s="42"/>
      <c r="C31" s="43"/>
      <c r="D31" s="43"/>
      <c r="E31" s="43"/>
      <c r="F31" s="30" t="s">
        <v>50</v>
      </c>
      <c r="G31" s="43"/>
      <c r="H31" s="43"/>
      <c r="I31" s="43"/>
      <c r="J31" s="43"/>
      <c r="K31" s="43"/>
      <c r="L31" s="308">
        <v>0.21</v>
      </c>
      <c r="M31" s="307"/>
      <c r="N31" s="307"/>
      <c r="O31" s="307"/>
      <c r="P31" s="307"/>
      <c r="Q31" s="43"/>
      <c r="R31" s="43"/>
      <c r="S31" s="43"/>
      <c r="T31" s="43"/>
      <c r="U31" s="43"/>
      <c r="V31" s="43"/>
      <c r="W31" s="306">
        <f>ROUND(BB94, 2)</f>
        <v>0</v>
      </c>
      <c r="X31" s="307"/>
      <c r="Y31" s="307"/>
      <c r="Z31" s="307"/>
      <c r="AA31" s="307"/>
      <c r="AB31" s="307"/>
      <c r="AC31" s="307"/>
      <c r="AD31" s="307"/>
      <c r="AE31" s="307"/>
      <c r="AF31" s="43"/>
      <c r="AG31" s="43"/>
      <c r="AH31" s="43"/>
      <c r="AI31" s="43"/>
      <c r="AJ31" s="43"/>
      <c r="AK31" s="306">
        <v>0</v>
      </c>
      <c r="AL31" s="307"/>
      <c r="AM31" s="307"/>
      <c r="AN31" s="307"/>
      <c r="AO31" s="307"/>
      <c r="AP31" s="43"/>
      <c r="AQ31" s="43"/>
      <c r="AR31" s="44"/>
      <c r="BE31" s="315"/>
    </row>
    <row r="32" spans="1:71" s="3" customFormat="1" ht="14.45" hidden="1" customHeight="1">
      <c r="B32" s="42"/>
      <c r="C32" s="43"/>
      <c r="D32" s="43"/>
      <c r="E32" s="43"/>
      <c r="F32" s="30" t="s">
        <v>51</v>
      </c>
      <c r="G32" s="43"/>
      <c r="H32" s="43"/>
      <c r="I32" s="43"/>
      <c r="J32" s="43"/>
      <c r="K32" s="43"/>
      <c r="L32" s="308">
        <v>0.15</v>
      </c>
      <c r="M32" s="307"/>
      <c r="N32" s="307"/>
      <c r="O32" s="307"/>
      <c r="P32" s="307"/>
      <c r="Q32" s="43"/>
      <c r="R32" s="43"/>
      <c r="S32" s="43"/>
      <c r="T32" s="43"/>
      <c r="U32" s="43"/>
      <c r="V32" s="43"/>
      <c r="W32" s="306">
        <f>ROUND(BC94, 2)</f>
        <v>0</v>
      </c>
      <c r="X32" s="307"/>
      <c r="Y32" s="307"/>
      <c r="Z32" s="307"/>
      <c r="AA32" s="307"/>
      <c r="AB32" s="307"/>
      <c r="AC32" s="307"/>
      <c r="AD32" s="307"/>
      <c r="AE32" s="307"/>
      <c r="AF32" s="43"/>
      <c r="AG32" s="43"/>
      <c r="AH32" s="43"/>
      <c r="AI32" s="43"/>
      <c r="AJ32" s="43"/>
      <c r="AK32" s="306">
        <v>0</v>
      </c>
      <c r="AL32" s="307"/>
      <c r="AM32" s="307"/>
      <c r="AN32" s="307"/>
      <c r="AO32" s="307"/>
      <c r="AP32" s="43"/>
      <c r="AQ32" s="43"/>
      <c r="AR32" s="44"/>
      <c r="BE32" s="315"/>
    </row>
    <row r="33" spans="1:57" s="3" customFormat="1" ht="14.45" hidden="1" customHeight="1">
      <c r="B33" s="42"/>
      <c r="C33" s="43"/>
      <c r="D33" s="43"/>
      <c r="E33" s="43"/>
      <c r="F33" s="30" t="s">
        <v>52</v>
      </c>
      <c r="G33" s="43"/>
      <c r="H33" s="43"/>
      <c r="I33" s="43"/>
      <c r="J33" s="43"/>
      <c r="K33" s="43"/>
      <c r="L33" s="308">
        <v>0</v>
      </c>
      <c r="M33" s="307"/>
      <c r="N33" s="307"/>
      <c r="O33" s="307"/>
      <c r="P33" s="307"/>
      <c r="Q33" s="43"/>
      <c r="R33" s="43"/>
      <c r="S33" s="43"/>
      <c r="T33" s="43"/>
      <c r="U33" s="43"/>
      <c r="V33" s="43"/>
      <c r="W33" s="306">
        <f>ROUND(BD94, 2)</f>
        <v>0</v>
      </c>
      <c r="X33" s="307"/>
      <c r="Y33" s="307"/>
      <c r="Z33" s="307"/>
      <c r="AA33" s="307"/>
      <c r="AB33" s="307"/>
      <c r="AC33" s="307"/>
      <c r="AD33" s="307"/>
      <c r="AE33" s="307"/>
      <c r="AF33" s="43"/>
      <c r="AG33" s="43"/>
      <c r="AH33" s="43"/>
      <c r="AI33" s="43"/>
      <c r="AJ33" s="43"/>
      <c r="AK33" s="306">
        <v>0</v>
      </c>
      <c r="AL33" s="307"/>
      <c r="AM33" s="307"/>
      <c r="AN33" s="307"/>
      <c r="AO33" s="307"/>
      <c r="AP33" s="43"/>
      <c r="AQ33" s="43"/>
      <c r="AR33" s="44"/>
      <c r="BE33" s="315"/>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14"/>
    </row>
    <row r="35" spans="1:57" s="2" customFormat="1" ht="25.9" customHeight="1">
      <c r="A35" s="36"/>
      <c r="B35" s="37"/>
      <c r="C35" s="45"/>
      <c r="D35" s="46" t="s">
        <v>53</v>
      </c>
      <c r="E35" s="47"/>
      <c r="F35" s="47"/>
      <c r="G35" s="47"/>
      <c r="H35" s="47"/>
      <c r="I35" s="47"/>
      <c r="J35" s="47"/>
      <c r="K35" s="47"/>
      <c r="L35" s="47"/>
      <c r="M35" s="47"/>
      <c r="N35" s="47"/>
      <c r="O35" s="47"/>
      <c r="P35" s="47"/>
      <c r="Q35" s="47"/>
      <c r="R35" s="47"/>
      <c r="S35" s="47"/>
      <c r="T35" s="48" t="s">
        <v>54</v>
      </c>
      <c r="U35" s="47"/>
      <c r="V35" s="47"/>
      <c r="W35" s="47"/>
      <c r="X35" s="309" t="s">
        <v>55</v>
      </c>
      <c r="Y35" s="310"/>
      <c r="Z35" s="310"/>
      <c r="AA35" s="310"/>
      <c r="AB35" s="310"/>
      <c r="AC35" s="47"/>
      <c r="AD35" s="47"/>
      <c r="AE35" s="47"/>
      <c r="AF35" s="47"/>
      <c r="AG35" s="47"/>
      <c r="AH35" s="47"/>
      <c r="AI35" s="47"/>
      <c r="AJ35" s="47"/>
      <c r="AK35" s="311">
        <f>SUM(AK26:AK33)</f>
        <v>0</v>
      </c>
      <c r="AL35" s="310"/>
      <c r="AM35" s="310"/>
      <c r="AN35" s="310"/>
      <c r="AO35" s="312"/>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14.45"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1"/>
      <c r="BE37" s="36"/>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9"/>
      <c r="C49" s="50"/>
      <c r="D49" s="51" t="s">
        <v>56</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57</v>
      </c>
      <c r="AI49" s="52"/>
      <c r="AJ49" s="52"/>
      <c r="AK49" s="52"/>
      <c r="AL49" s="52"/>
      <c r="AM49" s="52"/>
      <c r="AN49" s="52"/>
      <c r="AO49" s="52"/>
      <c r="AP49" s="50"/>
      <c r="AQ49" s="50"/>
      <c r="AR49" s="53"/>
    </row>
    <row r="50" spans="1:57">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6"/>
      <c r="B60" s="37"/>
      <c r="C60" s="38"/>
      <c r="D60" s="54" t="s">
        <v>58</v>
      </c>
      <c r="E60" s="40"/>
      <c r="F60" s="40"/>
      <c r="G60" s="40"/>
      <c r="H60" s="40"/>
      <c r="I60" s="40"/>
      <c r="J60" s="40"/>
      <c r="K60" s="40"/>
      <c r="L60" s="40"/>
      <c r="M60" s="40"/>
      <c r="N60" s="40"/>
      <c r="O60" s="40"/>
      <c r="P60" s="40"/>
      <c r="Q60" s="40"/>
      <c r="R60" s="40"/>
      <c r="S60" s="40"/>
      <c r="T60" s="40"/>
      <c r="U60" s="40"/>
      <c r="V60" s="54" t="s">
        <v>59</v>
      </c>
      <c r="W60" s="40"/>
      <c r="X60" s="40"/>
      <c r="Y60" s="40"/>
      <c r="Z60" s="40"/>
      <c r="AA60" s="40"/>
      <c r="AB60" s="40"/>
      <c r="AC60" s="40"/>
      <c r="AD60" s="40"/>
      <c r="AE60" s="40"/>
      <c r="AF60" s="40"/>
      <c r="AG60" s="40"/>
      <c r="AH60" s="54" t="s">
        <v>58</v>
      </c>
      <c r="AI60" s="40"/>
      <c r="AJ60" s="40"/>
      <c r="AK60" s="40"/>
      <c r="AL60" s="40"/>
      <c r="AM60" s="54" t="s">
        <v>59</v>
      </c>
      <c r="AN60" s="40"/>
      <c r="AO60" s="40"/>
      <c r="AP60" s="38"/>
      <c r="AQ60" s="38"/>
      <c r="AR60" s="41"/>
      <c r="BE60" s="36"/>
    </row>
    <row r="61" spans="1:57">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6"/>
      <c r="B64" s="37"/>
      <c r="C64" s="38"/>
      <c r="D64" s="51" t="s">
        <v>60</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1" t="s">
        <v>61</v>
      </c>
      <c r="AI64" s="55"/>
      <c r="AJ64" s="55"/>
      <c r="AK64" s="55"/>
      <c r="AL64" s="55"/>
      <c r="AM64" s="55"/>
      <c r="AN64" s="55"/>
      <c r="AO64" s="55"/>
      <c r="AP64" s="38"/>
      <c r="AQ64" s="38"/>
      <c r="AR64" s="41"/>
      <c r="BE64" s="36"/>
    </row>
    <row r="65" spans="1:57">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6"/>
      <c r="B75" s="37"/>
      <c r="C75" s="38"/>
      <c r="D75" s="54" t="s">
        <v>58</v>
      </c>
      <c r="E75" s="40"/>
      <c r="F75" s="40"/>
      <c r="G75" s="40"/>
      <c r="H75" s="40"/>
      <c r="I75" s="40"/>
      <c r="J75" s="40"/>
      <c r="K75" s="40"/>
      <c r="L75" s="40"/>
      <c r="M75" s="40"/>
      <c r="N75" s="40"/>
      <c r="O75" s="40"/>
      <c r="P75" s="40"/>
      <c r="Q75" s="40"/>
      <c r="R75" s="40"/>
      <c r="S75" s="40"/>
      <c r="T75" s="40"/>
      <c r="U75" s="40"/>
      <c r="V75" s="54" t="s">
        <v>59</v>
      </c>
      <c r="W75" s="40"/>
      <c r="X75" s="40"/>
      <c r="Y75" s="40"/>
      <c r="Z75" s="40"/>
      <c r="AA75" s="40"/>
      <c r="AB75" s="40"/>
      <c r="AC75" s="40"/>
      <c r="AD75" s="40"/>
      <c r="AE75" s="40"/>
      <c r="AF75" s="40"/>
      <c r="AG75" s="40"/>
      <c r="AH75" s="54" t="s">
        <v>58</v>
      </c>
      <c r="AI75" s="40"/>
      <c r="AJ75" s="40"/>
      <c r="AK75" s="40"/>
      <c r="AL75" s="40"/>
      <c r="AM75" s="54" t="s">
        <v>59</v>
      </c>
      <c r="AN75" s="40"/>
      <c r="AO75" s="40"/>
      <c r="AP75" s="38"/>
      <c r="AQ75" s="38"/>
      <c r="AR75" s="41"/>
      <c r="BE75" s="36"/>
    </row>
    <row r="76" spans="1:57"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1"/>
      <c r="BE76" s="36"/>
    </row>
    <row r="77" spans="1:57" s="2" customFormat="1" ht="6.95" customHeight="1">
      <c r="A77" s="36"/>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41"/>
      <c r="BE77" s="36"/>
    </row>
    <row r="81" spans="1:91" s="2" customFormat="1" ht="6.95" customHeight="1">
      <c r="A81" s="36"/>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41"/>
      <c r="BE81" s="36"/>
    </row>
    <row r="82" spans="1:91" s="2" customFormat="1" ht="24.95" customHeight="1">
      <c r="A82" s="36"/>
      <c r="B82" s="37"/>
      <c r="C82" s="24" t="s">
        <v>62</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1"/>
      <c r="BE82" s="36"/>
    </row>
    <row r="83" spans="1:91" s="2" customFormat="1" ht="6.95"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1"/>
      <c r="BE83" s="36"/>
    </row>
    <row r="84" spans="1:91" s="4" customFormat="1" ht="12" customHeight="1">
      <c r="B84" s="60"/>
      <c r="C84" s="30" t="s">
        <v>13</v>
      </c>
      <c r="D84" s="61"/>
      <c r="E84" s="61"/>
      <c r="F84" s="61"/>
      <c r="G84" s="61"/>
      <c r="H84" s="61"/>
      <c r="I84" s="61"/>
      <c r="J84" s="61"/>
      <c r="K84" s="61"/>
      <c r="L84" s="61" t="str">
        <f>K5</f>
        <v>N19-015_exp3</v>
      </c>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2"/>
    </row>
    <row r="85" spans="1:91" s="5" customFormat="1" ht="36.950000000000003" customHeight="1">
      <c r="B85" s="63"/>
      <c r="C85" s="64" t="s">
        <v>16</v>
      </c>
      <c r="D85" s="65"/>
      <c r="E85" s="65"/>
      <c r="F85" s="65"/>
      <c r="G85" s="65"/>
      <c r="H85" s="65"/>
      <c r="I85" s="65"/>
      <c r="J85" s="65"/>
      <c r="K85" s="65"/>
      <c r="L85" s="295" t="str">
        <f>K6</f>
        <v>Realizace úspor energie MŠ U Stadionu 602, Česká Třebová</v>
      </c>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6"/>
      <c r="AL85" s="296"/>
      <c r="AM85" s="296"/>
      <c r="AN85" s="296"/>
      <c r="AO85" s="296"/>
      <c r="AP85" s="65"/>
      <c r="AQ85" s="65"/>
      <c r="AR85" s="66"/>
    </row>
    <row r="86" spans="1:91" s="2" customFormat="1" ht="6.95"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1"/>
      <c r="BE86" s="36"/>
    </row>
    <row r="87" spans="1:91" s="2" customFormat="1" ht="12" customHeight="1">
      <c r="A87" s="36"/>
      <c r="B87" s="37"/>
      <c r="C87" s="30" t="s">
        <v>22</v>
      </c>
      <c r="D87" s="38"/>
      <c r="E87" s="38"/>
      <c r="F87" s="38"/>
      <c r="G87" s="38"/>
      <c r="H87" s="38"/>
      <c r="I87" s="38"/>
      <c r="J87" s="38"/>
      <c r="K87" s="38"/>
      <c r="L87" s="67" t="str">
        <f>IF(K8="","",K8)</f>
        <v>MŠ U Stadionu 602, Česká Třebová</v>
      </c>
      <c r="M87" s="38"/>
      <c r="N87" s="38"/>
      <c r="O87" s="38"/>
      <c r="P87" s="38"/>
      <c r="Q87" s="38"/>
      <c r="R87" s="38"/>
      <c r="S87" s="38"/>
      <c r="T87" s="38"/>
      <c r="U87" s="38"/>
      <c r="V87" s="38"/>
      <c r="W87" s="38"/>
      <c r="X87" s="38"/>
      <c r="Y87" s="38"/>
      <c r="Z87" s="38"/>
      <c r="AA87" s="38"/>
      <c r="AB87" s="38"/>
      <c r="AC87" s="38"/>
      <c r="AD87" s="38"/>
      <c r="AE87" s="38"/>
      <c r="AF87" s="38"/>
      <c r="AG87" s="38"/>
      <c r="AH87" s="38"/>
      <c r="AI87" s="30" t="s">
        <v>24</v>
      </c>
      <c r="AJ87" s="38"/>
      <c r="AK87" s="38"/>
      <c r="AL87" s="38"/>
      <c r="AM87" s="297" t="str">
        <f>IF(AN8= "","",AN8)</f>
        <v>21. 2. 2019</v>
      </c>
      <c r="AN87" s="297"/>
      <c r="AO87" s="38"/>
      <c r="AP87" s="38"/>
      <c r="AQ87" s="38"/>
      <c r="AR87" s="41"/>
      <c r="BE87" s="36"/>
    </row>
    <row r="88" spans="1:91" s="2" customFormat="1" ht="6.95"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1"/>
      <c r="BE88" s="36"/>
    </row>
    <row r="89" spans="1:91" s="2" customFormat="1" ht="15.2" customHeight="1">
      <c r="A89" s="36"/>
      <c r="B89" s="37"/>
      <c r="C89" s="30" t="s">
        <v>30</v>
      </c>
      <c r="D89" s="38"/>
      <c r="E89" s="38"/>
      <c r="F89" s="38"/>
      <c r="G89" s="38"/>
      <c r="H89" s="38"/>
      <c r="I89" s="38"/>
      <c r="J89" s="38"/>
      <c r="K89" s="38"/>
      <c r="L89" s="61" t="str">
        <f>IF(E11= "","",E11)</f>
        <v>Město Česká Třebová</v>
      </c>
      <c r="M89" s="38"/>
      <c r="N89" s="38"/>
      <c r="O89" s="38"/>
      <c r="P89" s="38"/>
      <c r="Q89" s="38"/>
      <c r="R89" s="38"/>
      <c r="S89" s="38"/>
      <c r="T89" s="38"/>
      <c r="U89" s="38"/>
      <c r="V89" s="38"/>
      <c r="W89" s="38"/>
      <c r="X89" s="38"/>
      <c r="Y89" s="38"/>
      <c r="Z89" s="38"/>
      <c r="AA89" s="38"/>
      <c r="AB89" s="38"/>
      <c r="AC89" s="38"/>
      <c r="AD89" s="38"/>
      <c r="AE89" s="38"/>
      <c r="AF89" s="38"/>
      <c r="AG89" s="38"/>
      <c r="AH89" s="38"/>
      <c r="AI89" s="30" t="s">
        <v>36</v>
      </c>
      <c r="AJ89" s="38"/>
      <c r="AK89" s="38"/>
      <c r="AL89" s="38"/>
      <c r="AM89" s="298" t="str">
        <f>IF(E17="","",E17)</f>
        <v>DEKPROJEKT s.r.o.</v>
      </c>
      <c r="AN89" s="299"/>
      <c r="AO89" s="299"/>
      <c r="AP89" s="299"/>
      <c r="AQ89" s="38"/>
      <c r="AR89" s="41"/>
      <c r="AS89" s="300" t="s">
        <v>63</v>
      </c>
      <c r="AT89" s="301"/>
      <c r="AU89" s="69"/>
      <c r="AV89" s="69"/>
      <c r="AW89" s="69"/>
      <c r="AX89" s="69"/>
      <c r="AY89" s="69"/>
      <c r="AZ89" s="69"/>
      <c r="BA89" s="69"/>
      <c r="BB89" s="69"/>
      <c r="BC89" s="69"/>
      <c r="BD89" s="70"/>
      <c r="BE89" s="36"/>
    </row>
    <row r="90" spans="1:91" s="2" customFormat="1" ht="15.2" customHeight="1">
      <c r="A90" s="36"/>
      <c r="B90" s="37"/>
      <c r="C90" s="30" t="s">
        <v>34</v>
      </c>
      <c r="D90" s="38"/>
      <c r="E90" s="38"/>
      <c r="F90" s="38"/>
      <c r="G90" s="38"/>
      <c r="H90" s="38"/>
      <c r="I90" s="38"/>
      <c r="J90" s="38"/>
      <c r="K90" s="38"/>
      <c r="L90" s="61"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39</v>
      </c>
      <c r="AJ90" s="38"/>
      <c r="AK90" s="38"/>
      <c r="AL90" s="38"/>
      <c r="AM90" s="298" t="str">
        <f>IF(E20="","",E20)</f>
        <v xml:space="preserve"> </v>
      </c>
      <c r="AN90" s="299"/>
      <c r="AO90" s="299"/>
      <c r="AP90" s="299"/>
      <c r="AQ90" s="38"/>
      <c r="AR90" s="41"/>
      <c r="AS90" s="302"/>
      <c r="AT90" s="303"/>
      <c r="AU90" s="71"/>
      <c r="AV90" s="71"/>
      <c r="AW90" s="71"/>
      <c r="AX90" s="71"/>
      <c r="AY90" s="71"/>
      <c r="AZ90" s="71"/>
      <c r="BA90" s="71"/>
      <c r="BB90" s="71"/>
      <c r="BC90" s="71"/>
      <c r="BD90" s="72"/>
      <c r="BE90" s="36"/>
    </row>
    <row r="91" spans="1:91" s="2" customFormat="1" ht="10.9"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1"/>
      <c r="AS91" s="304"/>
      <c r="AT91" s="305"/>
      <c r="AU91" s="73"/>
      <c r="AV91" s="73"/>
      <c r="AW91" s="73"/>
      <c r="AX91" s="73"/>
      <c r="AY91" s="73"/>
      <c r="AZ91" s="73"/>
      <c r="BA91" s="73"/>
      <c r="BB91" s="73"/>
      <c r="BC91" s="73"/>
      <c r="BD91" s="74"/>
      <c r="BE91" s="36"/>
    </row>
    <row r="92" spans="1:91" s="2" customFormat="1" ht="29.25" customHeight="1">
      <c r="A92" s="36"/>
      <c r="B92" s="37"/>
      <c r="C92" s="290" t="s">
        <v>64</v>
      </c>
      <c r="D92" s="291"/>
      <c r="E92" s="291"/>
      <c r="F92" s="291"/>
      <c r="G92" s="291"/>
      <c r="H92" s="75"/>
      <c r="I92" s="292" t="s">
        <v>65</v>
      </c>
      <c r="J92" s="291"/>
      <c r="K92" s="291"/>
      <c r="L92" s="291"/>
      <c r="M92" s="291"/>
      <c r="N92" s="291"/>
      <c r="O92" s="291"/>
      <c r="P92" s="291"/>
      <c r="Q92" s="291"/>
      <c r="R92" s="291"/>
      <c r="S92" s="291"/>
      <c r="T92" s="291"/>
      <c r="U92" s="291"/>
      <c r="V92" s="291"/>
      <c r="W92" s="291"/>
      <c r="X92" s="291"/>
      <c r="Y92" s="291"/>
      <c r="Z92" s="291"/>
      <c r="AA92" s="291"/>
      <c r="AB92" s="291"/>
      <c r="AC92" s="291"/>
      <c r="AD92" s="291"/>
      <c r="AE92" s="291"/>
      <c r="AF92" s="291"/>
      <c r="AG92" s="293" t="s">
        <v>66</v>
      </c>
      <c r="AH92" s="291"/>
      <c r="AI92" s="291"/>
      <c r="AJ92" s="291"/>
      <c r="AK92" s="291"/>
      <c r="AL92" s="291"/>
      <c r="AM92" s="291"/>
      <c r="AN92" s="292" t="s">
        <v>67</v>
      </c>
      <c r="AO92" s="291"/>
      <c r="AP92" s="294"/>
      <c r="AQ92" s="76" t="s">
        <v>68</v>
      </c>
      <c r="AR92" s="41"/>
      <c r="AS92" s="77" t="s">
        <v>69</v>
      </c>
      <c r="AT92" s="78" t="s">
        <v>70</v>
      </c>
      <c r="AU92" s="78" t="s">
        <v>71</v>
      </c>
      <c r="AV92" s="78" t="s">
        <v>72</v>
      </c>
      <c r="AW92" s="78" t="s">
        <v>73</v>
      </c>
      <c r="AX92" s="78" t="s">
        <v>74</v>
      </c>
      <c r="AY92" s="78" t="s">
        <v>75</v>
      </c>
      <c r="AZ92" s="78" t="s">
        <v>76</v>
      </c>
      <c r="BA92" s="78" t="s">
        <v>77</v>
      </c>
      <c r="BB92" s="78" t="s">
        <v>78</v>
      </c>
      <c r="BC92" s="78" t="s">
        <v>79</v>
      </c>
      <c r="BD92" s="79" t="s">
        <v>80</v>
      </c>
      <c r="BE92" s="36"/>
    </row>
    <row r="93" spans="1:91" s="2" customFormat="1" ht="10.9"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1"/>
      <c r="AS93" s="80"/>
      <c r="AT93" s="81"/>
      <c r="AU93" s="81"/>
      <c r="AV93" s="81"/>
      <c r="AW93" s="81"/>
      <c r="AX93" s="81"/>
      <c r="AY93" s="81"/>
      <c r="AZ93" s="81"/>
      <c r="BA93" s="81"/>
      <c r="BB93" s="81"/>
      <c r="BC93" s="81"/>
      <c r="BD93" s="82"/>
      <c r="BE93" s="36"/>
    </row>
    <row r="94" spans="1:91" s="6" customFormat="1" ht="32.450000000000003" customHeight="1">
      <c r="B94" s="83"/>
      <c r="C94" s="84" t="s">
        <v>81</v>
      </c>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288">
        <f>ROUND(SUM(AG95:AG96),2)</f>
        <v>0</v>
      </c>
      <c r="AH94" s="288"/>
      <c r="AI94" s="288"/>
      <c r="AJ94" s="288"/>
      <c r="AK94" s="288"/>
      <c r="AL94" s="288"/>
      <c r="AM94" s="288"/>
      <c r="AN94" s="289">
        <f>SUM(AG94,AT94)</f>
        <v>0</v>
      </c>
      <c r="AO94" s="289"/>
      <c r="AP94" s="289"/>
      <c r="AQ94" s="87" t="s">
        <v>1</v>
      </c>
      <c r="AR94" s="88"/>
      <c r="AS94" s="89">
        <f>ROUND(SUM(AS95:AS96),2)</f>
        <v>0</v>
      </c>
      <c r="AT94" s="90">
        <f>ROUND(SUM(AV94:AW94),2)</f>
        <v>0</v>
      </c>
      <c r="AU94" s="91">
        <f>ROUND(SUM(AU95:AU96),5)</f>
        <v>0</v>
      </c>
      <c r="AV94" s="90">
        <f>ROUND(AZ94*L29,2)</f>
        <v>0</v>
      </c>
      <c r="AW94" s="90">
        <f>ROUND(BA94*L30,2)</f>
        <v>0</v>
      </c>
      <c r="AX94" s="90">
        <f>ROUND(BB94*L29,2)</f>
        <v>0</v>
      </c>
      <c r="AY94" s="90">
        <f>ROUND(BC94*L30,2)</f>
        <v>0</v>
      </c>
      <c r="AZ94" s="90">
        <f>ROUND(SUM(AZ95:AZ96),2)</f>
        <v>0</v>
      </c>
      <c r="BA94" s="90">
        <f>ROUND(SUM(BA95:BA96),2)</f>
        <v>0</v>
      </c>
      <c r="BB94" s="90">
        <f>ROUND(SUM(BB95:BB96),2)</f>
        <v>0</v>
      </c>
      <c r="BC94" s="90">
        <f>ROUND(SUM(BC95:BC96),2)</f>
        <v>0</v>
      </c>
      <c r="BD94" s="92">
        <f>ROUND(SUM(BD95:BD96),2)</f>
        <v>0</v>
      </c>
      <c r="BS94" s="93" t="s">
        <v>82</v>
      </c>
      <c r="BT94" s="93" t="s">
        <v>83</v>
      </c>
      <c r="BU94" s="94" t="s">
        <v>84</v>
      </c>
      <c r="BV94" s="93" t="s">
        <v>85</v>
      </c>
      <c r="BW94" s="93" t="s">
        <v>5</v>
      </c>
      <c r="BX94" s="93" t="s">
        <v>86</v>
      </c>
      <c r="CL94" s="93" t="s">
        <v>19</v>
      </c>
    </row>
    <row r="95" spans="1:91" s="7" customFormat="1" ht="16.5" customHeight="1">
      <c r="A95" s="95" t="s">
        <v>87</v>
      </c>
      <c r="B95" s="96"/>
      <c r="C95" s="97"/>
      <c r="D95" s="287" t="s">
        <v>88</v>
      </c>
      <c r="E95" s="287"/>
      <c r="F95" s="287"/>
      <c r="G95" s="287"/>
      <c r="H95" s="287"/>
      <c r="I95" s="98"/>
      <c r="J95" s="287" t="s">
        <v>89</v>
      </c>
      <c r="K95" s="287"/>
      <c r="L95" s="287"/>
      <c r="M95" s="287"/>
      <c r="N95" s="287"/>
      <c r="O95" s="287"/>
      <c r="P95" s="287"/>
      <c r="Q95" s="287"/>
      <c r="R95" s="287"/>
      <c r="S95" s="287"/>
      <c r="T95" s="287"/>
      <c r="U95" s="287"/>
      <c r="V95" s="287"/>
      <c r="W95" s="287"/>
      <c r="X95" s="287"/>
      <c r="Y95" s="287"/>
      <c r="Z95" s="287"/>
      <c r="AA95" s="287"/>
      <c r="AB95" s="287"/>
      <c r="AC95" s="287"/>
      <c r="AD95" s="287"/>
      <c r="AE95" s="287"/>
      <c r="AF95" s="287"/>
      <c r="AG95" s="285">
        <f>'VON - Vdlejší a ostatní n...'!J30</f>
        <v>0</v>
      </c>
      <c r="AH95" s="286"/>
      <c r="AI95" s="286"/>
      <c r="AJ95" s="286"/>
      <c r="AK95" s="286"/>
      <c r="AL95" s="286"/>
      <c r="AM95" s="286"/>
      <c r="AN95" s="285">
        <f>SUM(AG95,AT95)</f>
        <v>0</v>
      </c>
      <c r="AO95" s="286"/>
      <c r="AP95" s="286"/>
      <c r="AQ95" s="99" t="s">
        <v>88</v>
      </c>
      <c r="AR95" s="100"/>
      <c r="AS95" s="101">
        <v>0</v>
      </c>
      <c r="AT95" s="102">
        <f>ROUND(SUM(AV95:AW95),2)</f>
        <v>0</v>
      </c>
      <c r="AU95" s="103">
        <f>'VON - Vdlejší a ostatní n...'!P123</f>
        <v>0</v>
      </c>
      <c r="AV95" s="102">
        <f>'VON - Vdlejší a ostatní n...'!J33</f>
        <v>0</v>
      </c>
      <c r="AW95" s="102">
        <f>'VON - Vdlejší a ostatní n...'!J34</f>
        <v>0</v>
      </c>
      <c r="AX95" s="102">
        <f>'VON - Vdlejší a ostatní n...'!J35</f>
        <v>0</v>
      </c>
      <c r="AY95" s="102">
        <f>'VON - Vdlejší a ostatní n...'!J36</f>
        <v>0</v>
      </c>
      <c r="AZ95" s="102">
        <f>'VON - Vdlejší a ostatní n...'!F33</f>
        <v>0</v>
      </c>
      <c r="BA95" s="102">
        <f>'VON - Vdlejší a ostatní n...'!F34</f>
        <v>0</v>
      </c>
      <c r="BB95" s="102">
        <f>'VON - Vdlejší a ostatní n...'!F35</f>
        <v>0</v>
      </c>
      <c r="BC95" s="102">
        <f>'VON - Vdlejší a ostatní n...'!F36</f>
        <v>0</v>
      </c>
      <c r="BD95" s="104">
        <f>'VON - Vdlejší a ostatní n...'!F37</f>
        <v>0</v>
      </c>
      <c r="BT95" s="105" t="s">
        <v>90</v>
      </c>
      <c r="BV95" s="105" t="s">
        <v>85</v>
      </c>
      <c r="BW95" s="105" t="s">
        <v>91</v>
      </c>
      <c r="BX95" s="105" t="s">
        <v>5</v>
      </c>
      <c r="CL95" s="105" t="s">
        <v>19</v>
      </c>
      <c r="CM95" s="105" t="s">
        <v>92</v>
      </c>
    </row>
    <row r="96" spans="1:91" s="7" customFormat="1" ht="16.5" customHeight="1">
      <c r="A96" s="95" t="s">
        <v>87</v>
      </c>
      <c r="B96" s="96"/>
      <c r="C96" s="97"/>
      <c r="D96" s="287" t="s">
        <v>93</v>
      </c>
      <c r="E96" s="287"/>
      <c r="F96" s="287"/>
      <c r="G96" s="287"/>
      <c r="H96" s="287"/>
      <c r="I96" s="98"/>
      <c r="J96" s="287" t="s">
        <v>94</v>
      </c>
      <c r="K96" s="287"/>
      <c r="L96" s="287"/>
      <c r="M96" s="287"/>
      <c r="N96" s="287"/>
      <c r="O96" s="287"/>
      <c r="P96" s="287"/>
      <c r="Q96" s="287"/>
      <c r="R96" s="287"/>
      <c r="S96" s="287"/>
      <c r="T96" s="287"/>
      <c r="U96" s="287"/>
      <c r="V96" s="287"/>
      <c r="W96" s="287"/>
      <c r="X96" s="287"/>
      <c r="Y96" s="287"/>
      <c r="Z96" s="287"/>
      <c r="AA96" s="287"/>
      <c r="AB96" s="287"/>
      <c r="AC96" s="287"/>
      <c r="AD96" s="287"/>
      <c r="AE96" s="287"/>
      <c r="AF96" s="287"/>
      <c r="AG96" s="285">
        <f>'D.1.1 - Architektonicko-s...'!J30</f>
        <v>0</v>
      </c>
      <c r="AH96" s="286"/>
      <c r="AI96" s="286"/>
      <c r="AJ96" s="286"/>
      <c r="AK96" s="286"/>
      <c r="AL96" s="286"/>
      <c r="AM96" s="286"/>
      <c r="AN96" s="285">
        <f>SUM(AG96,AT96)</f>
        <v>0</v>
      </c>
      <c r="AO96" s="286"/>
      <c r="AP96" s="286"/>
      <c r="AQ96" s="99" t="s">
        <v>95</v>
      </c>
      <c r="AR96" s="100"/>
      <c r="AS96" s="106">
        <v>0</v>
      </c>
      <c r="AT96" s="107">
        <f>ROUND(SUM(AV96:AW96),2)</f>
        <v>0</v>
      </c>
      <c r="AU96" s="108">
        <f>'D.1.1 - Architektonicko-s...'!P140</f>
        <v>0</v>
      </c>
      <c r="AV96" s="107">
        <f>'D.1.1 - Architektonicko-s...'!J33</f>
        <v>0</v>
      </c>
      <c r="AW96" s="107">
        <f>'D.1.1 - Architektonicko-s...'!J34</f>
        <v>0</v>
      </c>
      <c r="AX96" s="107">
        <f>'D.1.1 - Architektonicko-s...'!J35</f>
        <v>0</v>
      </c>
      <c r="AY96" s="107">
        <f>'D.1.1 - Architektonicko-s...'!J36</f>
        <v>0</v>
      </c>
      <c r="AZ96" s="107">
        <f>'D.1.1 - Architektonicko-s...'!F33</f>
        <v>0</v>
      </c>
      <c r="BA96" s="107">
        <f>'D.1.1 - Architektonicko-s...'!F34</f>
        <v>0</v>
      </c>
      <c r="BB96" s="107">
        <f>'D.1.1 - Architektonicko-s...'!F35</f>
        <v>0</v>
      </c>
      <c r="BC96" s="107">
        <f>'D.1.1 - Architektonicko-s...'!F36</f>
        <v>0</v>
      </c>
      <c r="BD96" s="109">
        <f>'D.1.1 - Architektonicko-s...'!F37</f>
        <v>0</v>
      </c>
      <c r="BT96" s="105" t="s">
        <v>90</v>
      </c>
      <c r="BV96" s="105" t="s">
        <v>85</v>
      </c>
      <c r="BW96" s="105" t="s">
        <v>96</v>
      </c>
      <c r="BX96" s="105" t="s">
        <v>5</v>
      </c>
      <c r="CL96" s="105" t="s">
        <v>19</v>
      </c>
      <c r="CM96" s="105" t="s">
        <v>92</v>
      </c>
    </row>
    <row r="97" spans="1:57" s="2" customFormat="1" ht="30" customHeight="1">
      <c r="A97" s="36"/>
      <c r="B97" s="37"/>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c r="AK97" s="38"/>
      <c r="AL97" s="38"/>
      <c r="AM97" s="38"/>
      <c r="AN97" s="38"/>
      <c r="AO97" s="38"/>
      <c r="AP97" s="38"/>
      <c r="AQ97" s="38"/>
      <c r="AR97" s="41"/>
      <c r="AS97" s="36"/>
      <c r="AT97" s="36"/>
      <c r="AU97" s="36"/>
      <c r="AV97" s="36"/>
      <c r="AW97" s="36"/>
      <c r="AX97" s="36"/>
      <c r="AY97" s="36"/>
      <c r="AZ97" s="36"/>
      <c r="BA97" s="36"/>
      <c r="BB97" s="36"/>
      <c r="BC97" s="36"/>
      <c r="BD97" s="36"/>
      <c r="BE97" s="36"/>
    </row>
    <row r="98" spans="1:57" s="2" customFormat="1" ht="6.95" customHeight="1">
      <c r="A98" s="36"/>
      <c r="B98" s="56"/>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41"/>
      <c r="AS98" s="36"/>
      <c r="AT98" s="36"/>
      <c r="AU98" s="36"/>
      <c r="AV98" s="36"/>
      <c r="AW98" s="36"/>
      <c r="AX98" s="36"/>
      <c r="AY98" s="36"/>
      <c r="AZ98" s="36"/>
      <c r="BA98" s="36"/>
      <c r="BB98" s="36"/>
      <c r="BC98" s="36"/>
      <c r="BD98" s="36"/>
      <c r="BE98" s="36"/>
    </row>
  </sheetData>
  <sheetProtection algorithmName="SHA-512" hashValue="PZR2AyJv7n4p+1Vh5vuVPLBFg+P5dWcfLSh//a4pbk9PM4sthWFtNbHEz4TC/lIrIbL9i2kj4Y/cxqWLNkYQlQ==" saltValue="ZvWRFCzb7n1NBh/ZWw8IhGmfqQ+nRktEBK4yHD1Pf8pxqdOAjP87p+n8GS8QH+6HlQM3B9Dj1tNCjial08GLAg==" spinCount="100000" sheet="1" objects="1" scenarios="1" formatColumns="0" formatRows="0"/>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87:AN87"/>
    <mergeCell ref="AM89:AP89"/>
    <mergeCell ref="AS89:AT91"/>
    <mergeCell ref="AM90:AP90"/>
    <mergeCell ref="W33:AE33"/>
    <mergeCell ref="AK33:AO33"/>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s>
  <hyperlinks>
    <hyperlink ref="A95" location="'VON - Vdlejší a ostatní n...'!C2" display="/"/>
    <hyperlink ref="A96" location="'D.1.1 - Architektonicko-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topLeftCell="A8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284"/>
      <c r="M2" s="284"/>
      <c r="N2" s="284"/>
      <c r="O2" s="284"/>
      <c r="P2" s="284"/>
      <c r="Q2" s="284"/>
      <c r="R2" s="284"/>
      <c r="S2" s="284"/>
      <c r="T2" s="284"/>
      <c r="U2" s="284"/>
      <c r="V2" s="284"/>
      <c r="AT2" s="18" t="s">
        <v>91</v>
      </c>
    </row>
    <row r="3" spans="1:46" s="1" customFormat="1" ht="6.95" customHeight="1">
      <c r="B3" s="111"/>
      <c r="C3" s="112"/>
      <c r="D3" s="112"/>
      <c r="E3" s="112"/>
      <c r="F3" s="112"/>
      <c r="G3" s="112"/>
      <c r="H3" s="112"/>
      <c r="I3" s="113"/>
      <c r="J3" s="112"/>
      <c r="K3" s="112"/>
      <c r="L3" s="21"/>
      <c r="AT3" s="18" t="s">
        <v>92</v>
      </c>
    </row>
    <row r="4" spans="1:46" s="1" customFormat="1" ht="24.95" customHeight="1">
      <c r="B4" s="21"/>
      <c r="D4" s="114" t="s">
        <v>97</v>
      </c>
      <c r="I4" s="110"/>
      <c r="L4" s="21"/>
      <c r="M4" s="115" t="s">
        <v>10</v>
      </c>
      <c r="AT4" s="18" t="s">
        <v>4</v>
      </c>
    </row>
    <row r="5" spans="1:46" s="1" customFormat="1" ht="6.95" customHeight="1">
      <c r="B5" s="21"/>
      <c r="I5" s="110"/>
      <c r="L5" s="21"/>
    </row>
    <row r="6" spans="1:46" s="1" customFormat="1" ht="12" customHeight="1">
      <c r="B6" s="21"/>
      <c r="D6" s="116" t="s">
        <v>16</v>
      </c>
      <c r="I6" s="110"/>
      <c r="L6" s="21"/>
    </row>
    <row r="7" spans="1:46" s="1" customFormat="1" ht="16.5" customHeight="1">
      <c r="B7" s="21"/>
      <c r="E7" s="328" t="str">
        <f>'Rekapitulace stavby'!K6</f>
        <v>Realizace úspor energie MŠ U Stadionu 602, Česká Třebová</v>
      </c>
      <c r="F7" s="329"/>
      <c r="G7" s="329"/>
      <c r="H7" s="329"/>
      <c r="I7" s="110"/>
      <c r="L7" s="21"/>
    </row>
    <row r="8" spans="1:46" s="2" customFormat="1" ht="12" customHeight="1">
      <c r="A8" s="36"/>
      <c r="B8" s="41"/>
      <c r="C8" s="36"/>
      <c r="D8" s="116" t="s">
        <v>98</v>
      </c>
      <c r="E8" s="36"/>
      <c r="F8" s="36"/>
      <c r="G8" s="36"/>
      <c r="H8" s="36"/>
      <c r="I8" s="117"/>
      <c r="J8" s="36"/>
      <c r="K8" s="36"/>
      <c r="L8" s="53"/>
      <c r="S8" s="36"/>
      <c r="T8" s="36"/>
      <c r="U8" s="36"/>
      <c r="V8" s="36"/>
      <c r="W8" s="36"/>
      <c r="X8" s="36"/>
      <c r="Y8" s="36"/>
      <c r="Z8" s="36"/>
      <c r="AA8" s="36"/>
      <c r="AB8" s="36"/>
      <c r="AC8" s="36"/>
      <c r="AD8" s="36"/>
      <c r="AE8" s="36"/>
    </row>
    <row r="9" spans="1:46" s="2" customFormat="1" ht="16.5" customHeight="1">
      <c r="A9" s="36"/>
      <c r="B9" s="41"/>
      <c r="C9" s="36"/>
      <c r="D9" s="36"/>
      <c r="E9" s="330" t="s">
        <v>99</v>
      </c>
      <c r="F9" s="331"/>
      <c r="G9" s="331"/>
      <c r="H9" s="331"/>
      <c r="I9" s="117"/>
      <c r="J9" s="36"/>
      <c r="K9" s="36"/>
      <c r="L9" s="53"/>
      <c r="S9" s="36"/>
      <c r="T9" s="36"/>
      <c r="U9" s="36"/>
      <c r="V9" s="36"/>
      <c r="W9" s="36"/>
      <c r="X9" s="36"/>
      <c r="Y9" s="36"/>
      <c r="Z9" s="36"/>
      <c r="AA9" s="36"/>
      <c r="AB9" s="36"/>
      <c r="AC9" s="36"/>
      <c r="AD9" s="36"/>
      <c r="AE9" s="36"/>
    </row>
    <row r="10" spans="1:46" s="2" customFormat="1">
      <c r="A10" s="36"/>
      <c r="B10" s="41"/>
      <c r="C10" s="36"/>
      <c r="D10" s="36"/>
      <c r="E10" s="36"/>
      <c r="F10" s="36"/>
      <c r="G10" s="36"/>
      <c r="H10" s="36"/>
      <c r="I10" s="117"/>
      <c r="J10" s="36"/>
      <c r="K10" s="36"/>
      <c r="L10" s="53"/>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18" t="s">
        <v>19</v>
      </c>
      <c r="G11" s="36"/>
      <c r="H11" s="36"/>
      <c r="I11" s="119" t="s">
        <v>20</v>
      </c>
      <c r="J11" s="118" t="s">
        <v>1</v>
      </c>
      <c r="K11" s="36"/>
      <c r="L11" s="53"/>
      <c r="S11" s="36"/>
      <c r="T11" s="36"/>
      <c r="U11" s="36"/>
      <c r="V11" s="36"/>
      <c r="W11" s="36"/>
      <c r="X11" s="36"/>
      <c r="Y11" s="36"/>
      <c r="Z11" s="36"/>
      <c r="AA11" s="36"/>
      <c r="AB11" s="36"/>
      <c r="AC11" s="36"/>
      <c r="AD11" s="36"/>
      <c r="AE11" s="36"/>
    </row>
    <row r="12" spans="1:46" s="2" customFormat="1" ht="12" customHeight="1">
      <c r="A12" s="36"/>
      <c r="B12" s="41"/>
      <c r="C12" s="36"/>
      <c r="D12" s="116" t="s">
        <v>22</v>
      </c>
      <c r="E12" s="36"/>
      <c r="F12" s="118" t="s">
        <v>23</v>
      </c>
      <c r="G12" s="36"/>
      <c r="H12" s="36"/>
      <c r="I12" s="119" t="s">
        <v>24</v>
      </c>
      <c r="J12" s="120" t="str">
        <f>'Rekapitulace stavby'!AN8</f>
        <v>21. 2. 2019</v>
      </c>
      <c r="K12" s="36"/>
      <c r="L12" s="53"/>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53"/>
      <c r="S13" s="36"/>
      <c r="T13" s="36"/>
      <c r="U13" s="36"/>
      <c r="V13" s="36"/>
      <c r="W13" s="36"/>
      <c r="X13" s="36"/>
      <c r="Y13" s="36"/>
      <c r="Z13" s="36"/>
      <c r="AA13" s="36"/>
      <c r="AB13" s="36"/>
      <c r="AC13" s="36"/>
      <c r="AD13" s="36"/>
      <c r="AE13" s="36"/>
    </row>
    <row r="14" spans="1:46" s="2" customFormat="1" ht="12" customHeight="1">
      <c r="A14" s="36"/>
      <c r="B14" s="41"/>
      <c r="C14" s="36"/>
      <c r="D14" s="116" t="s">
        <v>30</v>
      </c>
      <c r="E14" s="36"/>
      <c r="F14" s="36"/>
      <c r="G14" s="36"/>
      <c r="H14" s="36"/>
      <c r="I14" s="119" t="s">
        <v>31</v>
      </c>
      <c r="J14" s="118" t="s">
        <v>1</v>
      </c>
      <c r="K14" s="36"/>
      <c r="L14" s="53"/>
      <c r="S14" s="36"/>
      <c r="T14" s="36"/>
      <c r="U14" s="36"/>
      <c r="V14" s="36"/>
      <c r="W14" s="36"/>
      <c r="X14" s="36"/>
      <c r="Y14" s="36"/>
      <c r="Z14" s="36"/>
      <c r="AA14" s="36"/>
      <c r="AB14" s="36"/>
      <c r="AC14" s="36"/>
      <c r="AD14" s="36"/>
      <c r="AE14" s="36"/>
    </row>
    <row r="15" spans="1:46" s="2" customFormat="1" ht="18" customHeight="1">
      <c r="A15" s="36"/>
      <c r="B15" s="41"/>
      <c r="C15" s="36"/>
      <c r="D15" s="36"/>
      <c r="E15" s="118" t="s">
        <v>32</v>
      </c>
      <c r="F15" s="36"/>
      <c r="G15" s="36"/>
      <c r="H15" s="36"/>
      <c r="I15" s="119" t="s">
        <v>33</v>
      </c>
      <c r="J15" s="118" t="s">
        <v>1</v>
      </c>
      <c r="K15" s="36"/>
      <c r="L15" s="53"/>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53"/>
      <c r="S16" s="36"/>
      <c r="T16" s="36"/>
      <c r="U16" s="36"/>
      <c r="V16" s="36"/>
      <c r="W16" s="36"/>
      <c r="X16" s="36"/>
      <c r="Y16" s="36"/>
      <c r="Z16" s="36"/>
      <c r="AA16" s="36"/>
      <c r="AB16" s="36"/>
      <c r="AC16" s="36"/>
      <c r="AD16" s="36"/>
      <c r="AE16" s="36"/>
    </row>
    <row r="17" spans="1:31" s="2" customFormat="1" ht="12" customHeight="1">
      <c r="A17" s="36"/>
      <c r="B17" s="41"/>
      <c r="C17" s="36"/>
      <c r="D17" s="116" t="s">
        <v>34</v>
      </c>
      <c r="E17" s="36"/>
      <c r="F17" s="36"/>
      <c r="G17" s="36"/>
      <c r="H17" s="36"/>
      <c r="I17" s="119" t="s">
        <v>31</v>
      </c>
      <c r="J17" s="31" t="str">
        <f>'Rekapitulace stavby'!AN13</f>
        <v>Vyplň údaj</v>
      </c>
      <c r="K17" s="36"/>
      <c r="L17" s="53"/>
      <c r="S17" s="36"/>
      <c r="T17" s="36"/>
      <c r="U17" s="36"/>
      <c r="V17" s="36"/>
      <c r="W17" s="36"/>
      <c r="X17" s="36"/>
      <c r="Y17" s="36"/>
      <c r="Z17" s="36"/>
      <c r="AA17" s="36"/>
      <c r="AB17" s="36"/>
      <c r="AC17" s="36"/>
      <c r="AD17" s="36"/>
      <c r="AE17" s="36"/>
    </row>
    <row r="18" spans="1:31" s="2" customFormat="1" ht="18" customHeight="1">
      <c r="A18" s="36"/>
      <c r="B18" s="41"/>
      <c r="C18" s="36"/>
      <c r="D18" s="36"/>
      <c r="E18" s="332" t="str">
        <f>'Rekapitulace stavby'!E14</f>
        <v>Vyplň údaj</v>
      </c>
      <c r="F18" s="333"/>
      <c r="G18" s="333"/>
      <c r="H18" s="333"/>
      <c r="I18" s="119" t="s">
        <v>33</v>
      </c>
      <c r="J18" s="31" t="str">
        <f>'Rekapitulace stavby'!AN14</f>
        <v>Vyplň údaj</v>
      </c>
      <c r="K18" s="36"/>
      <c r="L18" s="53"/>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53"/>
      <c r="S19" s="36"/>
      <c r="T19" s="36"/>
      <c r="U19" s="36"/>
      <c r="V19" s="36"/>
      <c r="W19" s="36"/>
      <c r="X19" s="36"/>
      <c r="Y19" s="36"/>
      <c r="Z19" s="36"/>
      <c r="AA19" s="36"/>
      <c r="AB19" s="36"/>
      <c r="AC19" s="36"/>
      <c r="AD19" s="36"/>
      <c r="AE19" s="36"/>
    </row>
    <row r="20" spans="1:31" s="2" customFormat="1" ht="12" customHeight="1">
      <c r="A20" s="36"/>
      <c r="B20" s="41"/>
      <c r="C20" s="36"/>
      <c r="D20" s="116" t="s">
        <v>36</v>
      </c>
      <c r="E20" s="36"/>
      <c r="F20" s="36"/>
      <c r="G20" s="36"/>
      <c r="H20" s="36"/>
      <c r="I20" s="119" t="s">
        <v>31</v>
      </c>
      <c r="J20" s="118" t="s">
        <v>1</v>
      </c>
      <c r="K20" s="36"/>
      <c r="L20" s="53"/>
      <c r="S20" s="36"/>
      <c r="T20" s="36"/>
      <c r="U20" s="36"/>
      <c r="V20" s="36"/>
      <c r="W20" s="36"/>
      <c r="X20" s="36"/>
      <c r="Y20" s="36"/>
      <c r="Z20" s="36"/>
      <c r="AA20" s="36"/>
      <c r="AB20" s="36"/>
      <c r="AC20" s="36"/>
      <c r="AD20" s="36"/>
      <c r="AE20" s="36"/>
    </row>
    <row r="21" spans="1:31" s="2" customFormat="1" ht="18" customHeight="1">
      <c r="A21" s="36"/>
      <c r="B21" s="41"/>
      <c r="C21" s="36"/>
      <c r="D21" s="36"/>
      <c r="E21" s="118" t="s">
        <v>37</v>
      </c>
      <c r="F21" s="36"/>
      <c r="G21" s="36"/>
      <c r="H21" s="36"/>
      <c r="I21" s="119" t="s">
        <v>33</v>
      </c>
      <c r="J21" s="118" t="s">
        <v>1</v>
      </c>
      <c r="K21" s="36"/>
      <c r="L21" s="53"/>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53"/>
      <c r="S22" s="36"/>
      <c r="T22" s="36"/>
      <c r="U22" s="36"/>
      <c r="V22" s="36"/>
      <c r="W22" s="36"/>
      <c r="X22" s="36"/>
      <c r="Y22" s="36"/>
      <c r="Z22" s="36"/>
      <c r="AA22" s="36"/>
      <c r="AB22" s="36"/>
      <c r="AC22" s="36"/>
      <c r="AD22" s="36"/>
      <c r="AE22" s="36"/>
    </row>
    <row r="23" spans="1:31" s="2" customFormat="1" ht="12" customHeight="1">
      <c r="A23" s="36"/>
      <c r="B23" s="41"/>
      <c r="C23" s="36"/>
      <c r="D23" s="116" t="s">
        <v>39</v>
      </c>
      <c r="E23" s="36"/>
      <c r="F23" s="36"/>
      <c r="G23" s="36"/>
      <c r="H23" s="36"/>
      <c r="I23" s="119" t="s">
        <v>31</v>
      </c>
      <c r="J23" s="118" t="str">
        <f>IF('Rekapitulace stavby'!AN19="","",'Rekapitulace stavby'!AN19)</f>
        <v/>
      </c>
      <c r="K23" s="36"/>
      <c r="L23" s="53"/>
      <c r="S23" s="36"/>
      <c r="T23" s="36"/>
      <c r="U23" s="36"/>
      <c r="V23" s="36"/>
      <c r="W23" s="36"/>
      <c r="X23" s="36"/>
      <c r="Y23" s="36"/>
      <c r="Z23" s="36"/>
      <c r="AA23" s="36"/>
      <c r="AB23" s="36"/>
      <c r="AC23" s="36"/>
      <c r="AD23" s="36"/>
      <c r="AE23" s="36"/>
    </row>
    <row r="24" spans="1:31" s="2" customFormat="1" ht="18" customHeight="1">
      <c r="A24" s="36"/>
      <c r="B24" s="41"/>
      <c r="C24" s="36"/>
      <c r="D24" s="36"/>
      <c r="E24" s="118" t="str">
        <f>IF('Rekapitulace stavby'!E20="","",'Rekapitulace stavby'!E20)</f>
        <v xml:space="preserve"> </v>
      </c>
      <c r="F24" s="36"/>
      <c r="G24" s="36"/>
      <c r="H24" s="36"/>
      <c r="I24" s="119" t="s">
        <v>33</v>
      </c>
      <c r="J24" s="118" t="str">
        <f>IF('Rekapitulace stavby'!AN20="","",'Rekapitulace stavby'!AN20)</f>
        <v/>
      </c>
      <c r="K24" s="36"/>
      <c r="L24" s="53"/>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53"/>
      <c r="S25" s="36"/>
      <c r="T25" s="36"/>
      <c r="U25" s="36"/>
      <c r="V25" s="36"/>
      <c r="W25" s="36"/>
      <c r="X25" s="36"/>
      <c r="Y25" s="36"/>
      <c r="Z25" s="36"/>
      <c r="AA25" s="36"/>
      <c r="AB25" s="36"/>
      <c r="AC25" s="36"/>
      <c r="AD25" s="36"/>
      <c r="AE25" s="36"/>
    </row>
    <row r="26" spans="1:31" s="2" customFormat="1" ht="12" customHeight="1">
      <c r="A26" s="36"/>
      <c r="B26" s="41"/>
      <c r="C26" s="36"/>
      <c r="D26" s="116" t="s">
        <v>41</v>
      </c>
      <c r="E26" s="36"/>
      <c r="F26" s="36"/>
      <c r="G26" s="36"/>
      <c r="H26" s="36"/>
      <c r="I26" s="117"/>
      <c r="J26" s="36"/>
      <c r="K26" s="36"/>
      <c r="L26" s="53"/>
      <c r="S26" s="36"/>
      <c r="T26" s="36"/>
      <c r="U26" s="36"/>
      <c r="V26" s="36"/>
      <c r="W26" s="36"/>
      <c r="X26" s="36"/>
      <c r="Y26" s="36"/>
      <c r="Z26" s="36"/>
      <c r="AA26" s="36"/>
      <c r="AB26" s="36"/>
      <c r="AC26" s="36"/>
      <c r="AD26" s="36"/>
      <c r="AE26" s="36"/>
    </row>
    <row r="27" spans="1:31" s="8" customFormat="1" ht="83.25" customHeight="1">
      <c r="A27" s="121"/>
      <c r="B27" s="122"/>
      <c r="C27" s="121"/>
      <c r="D27" s="121"/>
      <c r="E27" s="334" t="s">
        <v>42</v>
      </c>
      <c r="F27" s="334"/>
      <c r="G27" s="334"/>
      <c r="H27" s="33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53"/>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53"/>
      <c r="S29" s="36"/>
      <c r="T29" s="36"/>
      <c r="U29" s="36"/>
      <c r="V29" s="36"/>
      <c r="W29" s="36"/>
      <c r="X29" s="36"/>
      <c r="Y29" s="36"/>
      <c r="Z29" s="36"/>
      <c r="AA29" s="36"/>
      <c r="AB29" s="36"/>
      <c r="AC29" s="36"/>
      <c r="AD29" s="36"/>
      <c r="AE29" s="36"/>
    </row>
    <row r="30" spans="1:31" s="2" customFormat="1" ht="25.35" customHeight="1">
      <c r="A30" s="36"/>
      <c r="B30" s="41"/>
      <c r="C30" s="36"/>
      <c r="D30" s="127" t="s">
        <v>43</v>
      </c>
      <c r="E30" s="36"/>
      <c r="F30" s="36"/>
      <c r="G30" s="36"/>
      <c r="H30" s="36"/>
      <c r="I30" s="117"/>
      <c r="J30" s="128">
        <f>ROUND(J123, 2)</f>
        <v>0</v>
      </c>
      <c r="K30" s="36"/>
      <c r="L30" s="53"/>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53"/>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45</v>
      </c>
      <c r="G32" s="36"/>
      <c r="H32" s="36"/>
      <c r="I32" s="130" t="s">
        <v>44</v>
      </c>
      <c r="J32" s="129" t="s">
        <v>46</v>
      </c>
      <c r="K32" s="36"/>
      <c r="L32" s="53"/>
      <c r="S32" s="36"/>
      <c r="T32" s="36"/>
      <c r="U32" s="36"/>
      <c r="V32" s="36"/>
      <c r="W32" s="36"/>
      <c r="X32" s="36"/>
      <c r="Y32" s="36"/>
      <c r="Z32" s="36"/>
      <c r="AA32" s="36"/>
      <c r="AB32" s="36"/>
      <c r="AC32" s="36"/>
      <c r="AD32" s="36"/>
      <c r="AE32" s="36"/>
    </row>
    <row r="33" spans="1:31" s="2" customFormat="1" ht="14.45" customHeight="1">
      <c r="A33" s="36"/>
      <c r="B33" s="41"/>
      <c r="C33" s="36"/>
      <c r="D33" s="131" t="s">
        <v>47</v>
      </c>
      <c r="E33" s="116" t="s">
        <v>48</v>
      </c>
      <c r="F33" s="132">
        <f>ROUND((SUM(BE123:BE146)),  2)</f>
        <v>0</v>
      </c>
      <c r="G33" s="36"/>
      <c r="H33" s="36"/>
      <c r="I33" s="133">
        <v>0.21</v>
      </c>
      <c r="J33" s="132">
        <f>ROUND(((SUM(BE123:BE146))*I33),  2)</f>
        <v>0</v>
      </c>
      <c r="K33" s="36"/>
      <c r="L33" s="53"/>
      <c r="S33" s="36"/>
      <c r="T33" s="36"/>
      <c r="U33" s="36"/>
      <c r="V33" s="36"/>
      <c r="W33" s="36"/>
      <c r="X33" s="36"/>
      <c r="Y33" s="36"/>
      <c r="Z33" s="36"/>
      <c r="AA33" s="36"/>
      <c r="AB33" s="36"/>
      <c r="AC33" s="36"/>
      <c r="AD33" s="36"/>
      <c r="AE33" s="36"/>
    </row>
    <row r="34" spans="1:31" s="2" customFormat="1" ht="14.45" customHeight="1">
      <c r="A34" s="36"/>
      <c r="B34" s="41"/>
      <c r="C34" s="36"/>
      <c r="D34" s="36"/>
      <c r="E34" s="116" t="s">
        <v>49</v>
      </c>
      <c r="F34" s="132">
        <f>ROUND((SUM(BF123:BF146)),  2)</f>
        <v>0</v>
      </c>
      <c r="G34" s="36"/>
      <c r="H34" s="36"/>
      <c r="I34" s="133">
        <v>0.15</v>
      </c>
      <c r="J34" s="132">
        <f>ROUND(((SUM(BF123:BF146))*I34),  2)</f>
        <v>0</v>
      </c>
      <c r="K34" s="36"/>
      <c r="L34" s="53"/>
      <c r="S34" s="36"/>
      <c r="T34" s="36"/>
      <c r="U34" s="36"/>
      <c r="V34" s="36"/>
      <c r="W34" s="36"/>
      <c r="X34" s="36"/>
      <c r="Y34" s="36"/>
      <c r="Z34" s="36"/>
      <c r="AA34" s="36"/>
      <c r="AB34" s="36"/>
      <c r="AC34" s="36"/>
      <c r="AD34" s="36"/>
      <c r="AE34" s="36"/>
    </row>
    <row r="35" spans="1:31" s="2" customFormat="1" ht="14.45" hidden="1" customHeight="1">
      <c r="A35" s="36"/>
      <c r="B35" s="41"/>
      <c r="C35" s="36"/>
      <c r="D35" s="36"/>
      <c r="E35" s="116" t="s">
        <v>50</v>
      </c>
      <c r="F35" s="132">
        <f>ROUND((SUM(BG123:BG146)),  2)</f>
        <v>0</v>
      </c>
      <c r="G35" s="36"/>
      <c r="H35" s="36"/>
      <c r="I35" s="133">
        <v>0.21</v>
      </c>
      <c r="J35" s="132">
        <f>0</f>
        <v>0</v>
      </c>
      <c r="K35" s="36"/>
      <c r="L35" s="53"/>
      <c r="S35" s="36"/>
      <c r="T35" s="36"/>
      <c r="U35" s="36"/>
      <c r="V35" s="36"/>
      <c r="W35" s="36"/>
      <c r="X35" s="36"/>
      <c r="Y35" s="36"/>
      <c r="Z35" s="36"/>
      <c r="AA35" s="36"/>
      <c r="AB35" s="36"/>
      <c r="AC35" s="36"/>
      <c r="AD35" s="36"/>
      <c r="AE35" s="36"/>
    </row>
    <row r="36" spans="1:31" s="2" customFormat="1" ht="14.45" hidden="1" customHeight="1">
      <c r="A36" s="36"/>
      <c r="B36" s="41"/>
      <c r="C36" s="36"/>
      <c r="D36" s="36"/>
      <c r="E36" s="116" t="s">
        <v>51</v>
      </c>
      <c r="F36" s="132">
        <f>ROUND((SUM(BH123:BH146)),  2)</f>
        <v>0</v>
      </c>
      <c r="G36" s="36"/>
      <c r="H36" s="36"/>
      <c r="I36" s="133">
        <v>0.15</v>
      </c>
      <c r="J36" s="132">
        <f>0</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16" t="s">
        <v>52</v>
      </c>
      <c r="F37" s="132">
        <f>ROUND((SUM(BI123:BI146)),  2)</f>
        <v>0</v>
      </c>
      <c r="G37" s="36"/>
      <c r="H37" s="36"/>
      <c r="I37" s="133">
        <v>0</v>
      </c>
      <c r="J37" s="132">
        <f>0</f>
        <v>0</v>
      </c>
      <c r="K37" s="36"/>
      <c r="L37" s="53"/>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53"/>
      <c r="S38" s="36"/>
      <c r="T38" s="36"/>
      <c r="U38" s="36"/>
      <c r="V38" s="36"/>
      <c r="W38" s="36"/>
      <c r="X38" s="36"/>
      <c r="Y38" s="36"/>
      <c r="Z38" s="36"/>
      <c r="AA38" s="36"/>
      <c r="AB38" s="36"/>
      <c r="AC38" s="36"/>
      <c r="AD38" s="36"/>
      <c r="AE38" s="36"/>
    </row>
    <row r="39" spans="1:31" s="2" customFormat="1" ht="25.35" customHeight="1">
      <c r="A39" s="36"/>
      <c r="B39" s="41"/>
      <c r="C39" s="134"/>
      <c r="D39" s="135" t="s">
        <v>53</v>
      </c>
      <c r="E39" s="136"/>
      <c r="F39" s="136"/>
      <c r="G39" s="137" t="s">
        <v>54</v>
      </c>
      <c r="H39" s="138" t="s">
        <v>55</v>
      </c>
      <c r="I39" s="139"/>
      <c r="J39" s="140">
        <f>SUM(J30:J37)</f>
        <v>0</v>
      </c>
      <c r="K39" s="141"/>
      <c r="L39" s="53"/>
      <c r="S39" s="36"/>
      <c r="T39" s="36"/>
      <c r="U39" s="36"/>
      <c r="V39" s="36"/>
      <c r="W39" s="36"/>
      <c r="X39" s="36"/>
      <c r="Y39" s="36"/>
      <c r="Z39" s="36"/>
      <c r="AA39" s="36"/>
      <c r="AB39" s="36"/>
      <c r="AC39" s="36"/>
      <c r="AD39" s="36"/>
      <c r="AE39" s="36"/>
    </row>
    <row r="40" spans="1:31" s="2" customFormat="1" ht="14.45" customHeight="1">
      <c r="A40" s="36"/>
      <c r="B40" s="41"/>
      <c r="C40" s="36"/>
      <c r="D40" s="36"/>
      <c r="E40" s="36"/>
      <c r="F40" s="36"/>
      <c r="G40" s="36"/>
      <c r="H40" s="36"/>
      <c r="I40" s="117"/>
      <c r="J40" s="36"/>
      <c r="K40" s="36"/>
      <c r="L40" s="53"/>
      <c r="S40" s="36"/>
      <c r="T40" s="36"/>
      <c r="U40" s="36"/>
      <c r="V40" s="36"/>
      <c r="W40" s="36"/>
      <c r="X40" s="36"/>
      <c r="Y40" s="36"/>
      <c r="Z40" s="36"/>
      <c r="AA40" s="36"/>
      <c r="AB40" s="36"/>
      <c r="AC40" s="36"/>
      <c r="AD40" s="36"/>
      <c r="AE40" s="36"/>
    </row>
    <row r="41" spans="1:31" s="1" customFormat="1" ht="14.45" customHeight="1">
      <c r="B41" s="21"/>
      <c r="I41" s="110"/>
      <c r="L41" s="21"/>
    </row>
    <row r="42" spans="1:31" s="1" customFormat="1" ht="14.45" customHeight="1">
      <c r="B42" s="21"/>
      <c r="I42" s="110"/>
      <c r="L42" s="21"/>
    </row>
    <row r="43" spans="1:31" s="1" customFormat="1" ht="14.45" customHeight="1">
      <c r="B43" s="21"/>
      <c r="I43" s="110"/>
      <c r="L43" s="21"/>
    </row>
    <row r="44" spans="1:31" s="1" customFormat="1" ht="14.45" customHeight="1">
      <c r="B44" s="21"/>
      <c r="I44" s="110"/>
      <c r="L44" s="21"/>
    </row>
    <row r="45" spans="1:31" s="1" customFormat="1" ht="14.45" customHeight="1">
      <c r="B45" s="21"/>
      <c r="I45" s="110"/>
      <c r="L45" s="21"/>
    </row>
    <row r="46" spans="1:31" s="1" customFormat="1" ht="14.45" customHeight="1">
      <c r="B46" s="21"/>
      <c r="I46" s="110"/>
      <c r="L46" s="21"/>
    </row>
    <row r="47" spans="1:31" s="1" customFormat="1" ht="14.45" customHeight="1">
      <c r="B47" s="21"/>
      <c r="I47" s="110"/>
      <c r="L47" s="21"/>
    </row>
    <row r="48" spans="1:31" s="1" customFormat="1" ht="14.45" customHeight="1">
      <c r="B48" s="21"/>
      <c r="I48" s="110"/>
      <c r="L48" s="21"/>
    </row>
    <row r="49" spans="1:31" s="1" customFormat="1" ht="14.45" customHeight="1">
      <c r="B49" s="21"/>
      <c r="I49" s="110"/>
      <c r="L49" s="21"/>
    </row>
    <row r="50" spans="1:31" s="2" customFormat="1" ht="14.45" customHeight="1">
      <c r="B50" s="53"/>
      <c r="D50" s="142" t="s">
        <v>56</v>
      </c>
      <c r="E50" s="143"/>
      <c r="F50" s="143"/>
      <c r="G50" s="142" t="s">
        <v>57</v>
      </c>
      <c r="H50" s="143"/>
      <c r="I50" s="144"/>
      <c r="J50" s="143"/>
      <c r="K50" s="143"/>
      <c r="L50" s="5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6"/>
      <c r="B61" s="41"/>
      <c r="C61" s="36"/>
      <c r="D61" s="145" t="s">
        <v>58</v>
      </c>
      <c r="E61" s="146"/>
      <c r="F61" s="147" t="s">
        <v>59</v>
      </c>
      <c r="G61" s="145" t="s">
        <v>58</v>
      </c>
      <c r="H61" s="146"/>
      <c r="I61" s="148"/>
      <c r="J61" s="149" t="s">
        <v>59</v>
      </c>
      <c r="K61" s="146"/>
      <c r="L61" s="53"/>
      <c r="S61" s="36"/>
      <c r="T61" s="36"/>
      <c r="U61" s="36"/>
      <c r="V61" s="36"/>
      <c r="W61" s="36"/>
      <c r="X61" s="36"/>
      <c r="Y61" s="36"/>
      <c r="Z61" s="36"/>
      <c r="AA61" s="36"/>
      <c r="AB61" s="36"/>
      <c r="AC61" s="36"/>
      <c r="AD61" s="36"/>
      <c r="AE61" s="36"/>
    </row>
    <row r="62" spans="1:31">
      <c r="B62" s="21"/>
      <c r="L62" s="21"/>
    </row>
    <row r="63" spans="1:31">
      <c r="B63" s="21"/>
      <c r="L63" s="21"/>
    </row>
    <row r="64" spans="1:31">
      <c r="B64" s="21"/>
      <c r="L64" s="21"/>
    </row>
    <row r="65" spans="1:31" s="2" customFormat="1" ht="12.75">
      <c r="A65" s="36"/>
      <c r="B65" s="41"/>
      <c r="C65" s="36"/>
      <c r="D65" s="142" t="s">
        <v>60</v>
      </c>
      <c r="E65" s="150"/>
      <c r="F65" s="150"/>
      <c r="G65" s="142" t="s">
        <v>61</v>
      </c>
      <c r="H65" s="150"/>
      <c r="I65" s="151"/>
      <c r="J65" s="150"/>
      <c r="K65" s="150"/>
      <c r="L65" s="53"/>
      <c r="S65" s="36"/>
      <c r="T65" s="36"/>
      <c r="U65" s="36"/>
      <c r="V65" s="36"/>
      <c r="W65" s="36"/>
      <c r="X65" s="36"/>
      <c r="Y65" s="36"/>
      <c r="Z65" s="36"/>
      <c r="AA65" s="36"/>
      <c r="AB65" s="36"/>
      <c r="AC65" s="36"/>
      <c r="AD65" s="36"/>
      <c r="AE65" s="36"/>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6"/>
      <c r="B76" s="41"/>
      <c r="C76" s="36"/>
      <c r="D76" s="145" t="s">
        <v>58</v>
      </c>
      <c r="E76" s="146"/>
      <c r="F76" s="147" t="s">
        <v>59</v>
      </c>
      <c r="G76" s="145" t="s">
        <v>58</v>
      </c>
      <c r="H76" s="146"/>
      <c r="I76" s="148"/>
      <c r="J76" s="149" t="s">
        <v>59</v>
      </c>
      <c r="K76" s="146"/>
      <c r="L76" s="53"/>
      <c r="S76" s="36"/>
      <c r="T76" s="36"/>
      <c r="U76" s="36"/>
      <c r="V76" s="36"/>
      <c r="W76" s="36"/>
      <c r="X76" s="36"/>
      <c r="Y76" s="36"/>
      <c r="Z76" s="36"/>
      <c r="AA76" s="36"/>
      <c r="AB76" s="36"/>
      <c r="AC76" s="36"/>
      <c r="AD76" s="36"/>
      <c r="AE76" s="36"/>
    </row>
    <row r="77" spans="1:31" s="2" customFormat="1" ht="14.45" customHeight="1">
      <c r="A77" s="36"/>
      <c r="B77" s="152"/>
      <c r="C77" s="153"/>
      <c r="D77" s="153"/>
      <c r="E77" s="153"/>
      <c r="F77" s="153"/>
      <c r="G77" s="153"/>
      <c r="H77" s="153"/>
      <c r="I77" s="154"/>
      <c r="J77" s="153"/>
      <c r="K77" s="153"/>
      <c r="L77" s="53"/>
      <c r="S77" s="36"/>
      <c r="T77" s="36"/>
      <c r="U77" s="36"/>
      <c r="V77" s="36"/>
      <c r="W77" s="36"/>
      <c r="X77" s="36"/>
      <c r="Y77" s="36"/>
      <c r="Z77" s="36"/>
      <c r="AA77" s="36"/>
      <c r="AB77" s="36"/>
      <c r="AC77" s="36"/>
      <c r="AD77" s="36"/>
      <c r="AE77" s="36"/>
    </row>
    <row r="81" spans="1:47" s="2" customFormat="1" ht="6.95" customHeight="1">
      <c r="A81" s="36"/>
      <c r="B81" s="155"/>
      <c r="C81" s="156"/>
      <c r="D81" s="156"/>
      <c r="E81" s="156"/>
      <c r="F81" s="156"/>
      <c r="G81" s="156"/>
      <c r="H81" s="156"/>
      <c r="I81" s="157"/>
      <c r="J81" s="156"/>
      <c r="K81" s="156"/>
      <c r="L81" s="53"/>
      <c r="S81" s="36"/>
      <c r="T81" s="36"/>
      <c r="U81" s="36"/>
      <c r="V81" s="36"/>
      <c r="W81" s="36"/>
      <c r="X81" s="36"/>
      <c r="Y81" s="36"/>
      <c r="Z81" s="36"/>
      <c r="AA81" s="36"/>
      <c r="AB81" s="36"/>
      <c r="AC81" s="36"/>
      <c r="AD81" s="36"/>
      <c r="AE81" s="36"/>
    </row>
    <row r="82" spans="1:47" s="2" customFormat="1" ht="24.95" customHeight="1">
      <c r="A82" s="36"/>
      <c r="B82" s="37"/>
      <c r="C82" s="24" t="s">
        <v>100</v>
      </c>
      <c r="D82" s="38"/>
      <c r="E82" s="38"/>
      <c r="F82" s="38"/>
      <c r="G82" s="38"/>
      <c r="H82" s="38"/>
      <c r="I82" s="117"/>
      <c r="J82" s="38"/>
      <c r="K82" s="38"/>
      <c r="L82" s="53"/>
      <c r="S82" s="36"/>
      <c r="T82" s="36"/>
      <c r="U82" s="36"/>
      <c r="V82" s="36"/>
      <c r="W82" s="36"/>
      <c r="X82" s="36"/>
      <c r="Y82" s="36"/>
      <c r="Z82" s="36"/>
      <c r="AA82" s="36"/>
      <c r="AB82" s="36"/>
      <c r="AC82" s="36"/>
      <c r="AD82" s="36"/>
      <c r="AE82" s="36"/>
    </row>
    <row r="83" spans="1:47" s="2" customFormat="1" ht="6.95" customHeight="1">
      <c r="A83" s="36"/>
      <c r="B83" s="37"/>
      <c r="C83" s="38"/>
      <c r="D83" s="38"/>
      <c r="E83" s="38"/>
      <c r="F83" s="38"/>
      <c r="G83" s="38"/>
      <c r="H83" s="38"/>
      <c r="I83" s="117"/>
      <c r="J83" s="38"/>
      <c r="K83" s="38"/>
      <c r="L83" s="53"/>
      <c r="S83" s="36"/>
      <c r="T83" s="36"/>
      <c r="U83" s="36"/>
      <c r="V83" s="36"/>
      <c r="W83" s="36"/>
      <c r="X83" s="36"/>
      <c r="Y83" s="36"/>
      <c r="Z83" s="36"/>
      <c r="AA83" s="36"/>
      <c r="AB83" s="36"/>
      <c r="AC83" s="36"/>
      <c r="AD83" s="36"/>
      <c r="AE83" s="36"/>
    </row>
    <row r="84" spans="1:47" s="2" customFormat="1" ht="12" customHeight="1">
      <c r="A84" s="36"/>
      <c r="B84" s="37"/>
      <c r="C84" s="30" t="s">
        <v>16</v>
      </c>
      <c r="D84" s="38"/>
      <c r="E84" s="38"/>
      <c r="F84" s="38"/>
      <c r="G84" s="38"/>
      <c r="H84" s="38"/>
      <c r="I84" s="117"/>
      <c r="J84" s="38"/>
      <c r="K84" s="38"/>
      <c r="L84" s="53"/>
      <c r="S84" s="36"/>
      <c r="T84" s="36"/>
      <c r="U84" s="36"/>
      <c r="V84" s="36"/>
      <c r="W84" s="36"/>
      <c r="X84" s="36"/>
      <c r="Y84" s="36"/>
      <c r="Z84" s="36"/>
      <c r="AA84" s="36"/>
      <c r="AB84" s="36"/>
      <c r="AC84" s="36"/>
      <c r="AD84" s="36"/>
      <c r="AE84" s="36"/>
    </row>
    <row r="85" spans="1:47" s="2" customFormat="1" ht="16.5" customHeight="1">
      <c r="A85" s="36"/>
      <c r="B85" s="37"/>
      <c r="C85" s="38"/>
      <c r="D85" s="38"/>
      <c r="E85" s="326" t="str">
        <f>E7</f>
        <v>Realizace úspor energie MŠ U Stadionu 602, Česká Třebová</v>
      </c>
      <c r="F85" s="327"/>
      <c r="G85" s="327"/>
      <c r="H85" s="327"/>
      <c r="I85" s="117"/>
      <c r="J85" s="38"/>
      <c r="K85" s="38"/>
      <c r="L85" s="53"/>
      <c r="S85" s="36"/>
      <c r="T85" s="36"/>
      <c r="U85" s="36"/>
      <c r="V85" s="36"/>
      <c r="W85" s="36"/>
      <c r="X85" s="36"/>
      <c r="Y85" s="36"/>
      <c r="Z85" s="36"/>
      <c r="AA85" s="36"/>
      <c r="AB85" s="36"/>
      <c r="AC85" s="36"/>
      <c r="AD85" s="36"/>
      <c r="AE85" s="36"/>
    </row>
    <row r="86" spans="1:47" s="2" customFormat="1" ht="12" customHeight="1">
      <c r="A86" s="36"/>
      <c r="B86" s="37"/>
      <c r="C86" s="30" t="s">
        <v>98</v>
      </c>
      <c r="D86" s="38"/>
      <c r="E86" s="38"/>
      <c r="F86" s="38"/>
      <c r="G86" s="38"/>
      <c r="H86" s="38"/>
      <c r="I86" s="117"/>
      <c r="J86" s="38"/>
      <c r="K86" s="38"/>
      <c r="L86" s="53"/>
      <c r="S86" s="36"/>
      <c r="T86" s="36"/>
      <c r="U86" s="36"/>
      <c r="V86" s="36"/>
      <c r="W86" s="36"/>
      <c r="X86" s="36"/>
      <c r="Y86" s="36"/>
      <c r="Z86" s="36"/>
      <c r="AA86" s="36"/>
      <c r="AB86" s="36"/>
      <c r="AC86" s="36"/>
      <c r="AD86" s="36"/>
      <c r="AE86" s="36"/>
    </row>
    <row r="87" spans="1:47" s="2" customFormat="1" ht="16.5" customHeight="1">
      <c r="A87" s="36"/>
      <c r="B87" s="37"/>
      <c r="C87" s="38"/>
      <c r="D87" s="38"/>
      <c r="E87" s="295" t="str">
        <f>E9</f>
        <v xml:space="preserve">VON - Vdlejší a ostatní náklady stavby </v>
      </c>
      <c r="F87" s="325"/>
      <c r="G87" s="325"/>
      <c r="H87" s="325"/>
      <c r="I87" s="117"/>
      <c r="J87" s="38"/>
      <c r="K87" s="38"/>
      <c r="L87" s="53"/>
      <c r="S87" s="36"/>
      <c r="T87" s="36"/>
      <c r="U87" s="36"/>
      <c r="V87" s="36"/>
      <c r="W87" s="36"/>
      <c r="X87" s="36"/>
      <c r="Y87" s="36"/>
      <c r="Z87" s="36"/>
      <c r="AA87" s="36"/>
      <c r="AB87" s="36"/>
      <c r="AC87" s="36"/>
      <c r="AD87" s="36"/>
      <c r="AE87" s="36"/>
    </row>
    <row r="88" spans="1:47" s="2" customFormat="1" ht="6.95" customHeight="1">
      <c r="A88" s="36"/>
      <c r="B88" s="37"/>
      <c r="C88" s="38"/>
      <c r="D88" s="38"/>
      <c r="E88" s="38"/>
      <c r="F88" s="38"/>
      <c r="G88" s="38"/>
      <c r="H88" s="38"/>
      <c r="I88" s="117"/>
      <c r="J88" s="38"/>
      <c r="K88" s="38"/>
      <c r="L88" s="53"/>
      <c r="S88" s="36"/>
      <c r="T88" s="36"/>
      <c r="U88" s="36"/>
      <c r="V88" s="36"/>
      <c r="W88" s="36"/>
      <c r="X88" s="36"/>
      <c r="Y88" s="36"/>
      <c r="Z88" s="36"/>
      <c r="AA88" s="36"/>
      <c r="AB88" s="36"/>
      <c r="AC88" s="36"/>
      <c r="AD88" s="36"/>
      <c r="AE88" s="36"/>
    </row>
    <row r="89" spans="1:47" s="2" customFormat="1" ht="12" customHeight="1">
      <c r="A89" s="36"/>
      <c r="B89" s="37"/>
      <c r="C89" s="30" t="s">
        <v>22</v>
      </c>
      <c r="D89" s="38"/>
      <c r="E89" s="38"/>
      <c r="F89" s="28" t="str">
        <f>F12</f>
        <v>MŠ U Stadionu 602, Česká Třebová</v>
      </c>
      <c r="G89" s="38"/>
      <c r="H89" s="38"/>
      <c r="I89" s="119" t="s">
        <v>24</v>
      </c>
      <c r="J89" s="68" t="str">
        <f>IF(J12="","",J12)</f>
        <v>21. 2. 2019</v>
      </c>
      <c r="K89" s="38"/>
      <c r="L89" s="53"/>
      <c r="S89" s="36"/>
      <c r="T89" s="36"/>
      <c r="U89" s="36"/>
      <c r="V89" s="36"/>
      <c r="W89" s="36"/>
      <c r="X89" s="36"/>
      <c r="Y89" s="36"/>
      <c r="Z89" s="36"/>
      <c r="AA89" s="36"/>
      <c r="AB89" s="36"/>
      <c r="AC89" s="36"/>
      <c r="AD89" s="36"/>
      <c r="AE89" s="36"/>
    </row>
    <row r="90" spans="1:47" s="2" customFormat="1" ht="6.95" customHeight="1">
      <c r="A90" s="36"/>
      <c r="B90" s="37"/>
      <c r="C90" s="38"/>
      <c r="D90" s="38"/>
      <c r="E90" s="38"/>
      <c r="F90" s="38"/>
      <c r="G90" s="38"/>
      <c r="H90" s="38"/>
      <c r="I90" s="117"/>
      <c r="J90" s="38"/>
      <c r="K90" s="38"/>
      <c r="L90" s="53"/>
      <c r="S90" s="36"/>
      <c r="T90" s="36"/>
      <c r="U90" s="36"/>
      <c r="V90" s="36"/>
      <c r="W90" s="36"/>
      <c r="X90" s="36"/>
      <c r="Y90" s="36"/>
      <c r="Z90" s="36"/>
      <c r="AA90" s="36"/>
      <c r="AB90" s="36"/>
      <c r="AC90" s="36"/>
      <c r="AD90" s="36"/>
      <c r="AE90" s="36"/>
    </row>
    <row r="91" spans="1:47" s="2" customFormat="1" ht="25.7" customHeight="1">
      <c r="A91" s="36"/>
      <c r="B91" s="37"/>
      <c r="C91" s="30" t="s">
        <v>30</v>
      </c>
      <c r="D91" s="38"/>
      <c r="E91" s="38"/>
      <c r="F91" s="28" t="str">
        <f>E15</f>
        <v>Město Česká Třebová</v>
      </c>
      <c r="G91" s="38"/>
      <c r="H91" s="38"/>
      <c r="I91" s="119" t="s">
        <v>36</v>
      </c>
      <c r="J91" s="34" t="str">
        <f>E21</f>
        <v>DEKPROJEKT s.r.o.</v>
      </c>
      <c r="K91" s="38"/>
      <c r="L91" s="53"/>
      <c r="S91" s="36"/>
      <c r="T91" s="36"/>
      <c r="U91" s="36"/>
      <c r="V91" s="36"/>
      <c r="W91" s="36"/>
      <c r="X91" s="36"/>
      <c r="Y91" s="36"/>
      <c r="Z91" s="36"/>
      <c r="AA91" s="36"/>
      <c r="AB91" s="36"/>
      <c r="AC91" s="36"/>
      <c r="AD91" s="36"/>
      <c r="AE91" s="36"/>
    </row>
    <row r="92" spans="1:47" s="2" customFormat="1" ht="15.2" customHeight="1">
      <c r="A92" s="36"/>
      <c r="B92" s="37"/>
      <c r="C92" s="30" t="s">
        <v>34</v>
      </c>
      <c r="D92" s="38"/>
      <c r="E92" s="38"/>
      <c r="F92" s="28" t="str">
        <f>IF(E18="","",E18)</f>
        <v>Vyplň údaj</v>
      </c>
      <c r="G92" s="38"/>
      <c r="H92" s="38"/>
      <c r="I92" s="119" t="s">
        <v>39</v>
      </c>
      <c r="J92" s="34" t="str">
        <f>E24</f>
        <v xml:space="preserve"> </v>
      </c>
      <c r="K92" s="38"/>
      <c r="L92" s="53"/>
      <c r="S92" s="36"/>
      <c r="T92" s="36"/>
      <c r="U92" s="36"/>
      <c r="V92" s="36"/>
      <c r="W92" s="36"/>
      <c r="X92" s="36"/>
      <c r="Y92" s="36"/>
      <c r="Z92" s="36"/>
      <c r="AA92" s="36"/>
      <c r="AB92" s="36"/>
      <c r="AC92" s="36"/>
      <c r="AD92" s="36"/>
      <c r="AE92" s="36"/>
    </row>
    <row r="93" spans="1:47" s="2" customFormat="1" ht="10.35" customHeight="1">
      <c r="A93" s="36"/>
      <c r="B93" s="37"/>
      <c r="C93" s="38"/>
      <c r="D93" s="38"/>
      <c r="E93" s="38"/>
      <c r="F93" s="38"/>
      <c r="G93" s="38"/>
      <c r="H93" s="38"/>
      <c r="I93" s="117"/>
      <c r="J93" s="38"/>
      <c r="K93" s="38"/>
      <c r="L93" s="53"/>
      <c r="S93" s="36"/>
      <c r="T93" s="36"/>
      <c r="U93" s="36"/>
      <c r="V93" s="36"/>
      <c r="W93" s="36"/>
      <c r="X93" s="36"/>
      <c r="Y93" s="36"/>
      <c r="Z93" s="36"/>
      <c r="AA93" s="36"/>
      <c r="AB93" s="36"/>
      <c r="AC93" s="36"/>
      <c r="AD93" s="36"/>
      <c r="AE93" s="36"/>
    </row>
    <row r="94" spans="1:47" s="2" customFormat="1" ht="29.25" customHeight="1">
      <c r="A94" s="36"/>
      <c r="B94" s="37"/>
      <c r="C94" s="158" t="s">
        <v>101</v>
      </c>
      <c r="D94" s="159"/>
      <c r="E94" s="159"/>
      <c r="F94" s="159"/>
      <c r="G94" s="159"/>
      <c r="H94" s="159"/>
      <c r="I94" s="160"/>
      <c r="J94" s="161" t="s">
        <v>102</v>
      </c>
      <c r="K94" s="159"/>
      <c r="L94" s="53"/>
      <c r="S94" s="36"/>
      <c r="T94" s="36"/>
      <c r="U94" s="36"/>
      <c r="V94" s="36"/>
      <c r="W94" s="36"/>
      <c r="X94" s="36"/>
      <c r="Y94" s="36"/>
      <c r="Z94" s="36"/>
      <c r="AA94" s="36"/>
      <c r="AB94" s="36"/>
      <c r="AC94" s="36"/>
      <c r="AD94" s="36"/>
      <c r="AE94" s="36"/>
    </row>
    <row r="95" spans="1:47" s="2" customFormat="1" ht="10.35" customHeight="1">
      <c r="A95" s="36"/>
      <c r="B95" s="37"/>
      <c r="C95" s="38"/>
      <c r="D95" s="38"/>
      <c r="E95" s="38"/>
      <c r="F95" s="38"/>
      <c r="G95" s="38"/>
      <c r="H95" s="38"/>
      <c r="I95" s="117"/>
      <c r="J95" s="38"/>
      <c r="K95" s="38"/>
      <c r="L95" s="53"/>
      <c r="S95" s="36"/>
      <c r="T95" s="36"/>
      <c r="U95" s="36"/>
      <c r="V95" s="36"/>
      <c r="W95" s="36"/>
      <c r="X95" s="36"/>
      <c r="Y95" s="36"/>
      <c r="Z95" s="36"/>
      <c r="AA95" s="36"/>
      <c r="AB95" s="36"/>
      <c r="AC95" s="36"/>
      <c r="AD95" s="36"/>
      <c r="AE95" s="36"/>
    </row>
    <row r="96" spans="1:47" s="2" customFormat="1" ht="22.9" customHeight="1">
      <c r="A96" s="36"/>
      <c r="B96" s="37"/>
      <c r="C96" s="162" t="s">
        <v>103</v>
      </c>
      <c r="D96" s="38"/>
      <c r="E96" s="38"/>
      <c r="F96" s="38"/>
      <c r="G96" s="38"/>
      <c r="H96" s="38"/>
      <c r="I96" s="117"/>
      <c r="J96" s="86">
        <f>J123</f>
        <v>0</v>
      </c>
      <c r="K96" s="38"/>
      <c r="L96" s="53"/>
      <c r="S96" s="36"/>
      <c r="T96" s="36"/>
      <c r="U96" s="36"/>
      <c r="V96" s="36"/>
      <c r="W96" s="36"/>
      <c r="X96" s="36"/>
      <c r="Y96" s="36"/>
      <c r="Z96" s="36"/>
      <c r="AA96" s="36"/>
      <c r="AB96" s="36"/>
      <c r="AC96" s="36"/>
      <c r="AD96" s="36"/>
      <c r="AE96" s="36"/>
      <c r="AU96" s="18" t="s">
        <v>104</v>
      </c>
    </row>
    <row r="97" spans="1:31" s="9" customFormat="1" ht="24.95" customHeight="1">
      <c r="B97" s="163"/>
      <c r="C97" s="164"/>
      <c r="D97" s="165" t="s">
        <v>105</v>
      </c>
      <c r="E97" s="166"/>
      <c r="F97" s="166"/>
      <c r="G97" s="166"/>
      <c r="H97" s="166"/>
      <c r="I97" s="167"/>
      <c r="J97" s="168">
        <f>J124</f>
        <v>0</v>
      </c>
      <c r="K97" s="164"/>
      <c r="L97" s="169"/>
    </row>
    <row r="98" spans="1:31" s="10" customFormat="1" ht="19.899999999999999" customHeight="1">
      <c r="B98" s="170"/>
      <c r="C98" s="171"/>
      <c r="D98" s="172" t="s">
        <v>106</v>
      </c>
      <c r="E98" s="173"/>
      <c r="F98" s="173"/>
      <c r="G98" s="173"/>
      <c r="H98" s="173"/>
      <c r="I98" s="174"/>
      <c r="J98" s="175">
        <f>J125</f>
        <v>0</v>
      </c>
      <c r="K98" s="171"/>
      <c r="L98" s="176"/>
    </row>
    <row r="99" spans="1:31" s="10" customFormat="1" ht="19.899999999999999" customHeight="1">
      <c r="B99" s="170"/>
      <c r="C99" s="171"/>
      <c r="D99" s="172" t="s">
        <v>107</v>
      </c>
      <c r="E99" s="173"/>
      <c r="F99" s="173"/>
      <c r="G99" s="173"/>
      <c r="H99" s="173"/>
      <c r="I99" s="174"/>
      <c r="J99" s="175">
        <f>J128</f>
        <v>0</v>
      </c>
      <c r="K99" s="171"/>
      <c r="L99" s="176"/>
    </row>
    <row r="100" spans="1:31" s="10" customFormat="1" ht="19.899999999999999" customHeight="1">
      <c r="B100" s="170"/>
      <c r="C100" s="171"/>
      <c r="D100" s="172" t="s">
        <v>108</v>
      </c>
      <c r="E100" s="173"/>
      <c r="F100" s="173"/>
      <c r="G100" s="173"/>
      <c r="H100" s="173"/>
      <c r="I100" s="174"/>
      <c r="J100" s="175">
        <f>J131</f>
        <v>0</v>
      </c>
      <c r="K100" s="171"/>
      <c r="L100" s="176"/>
    </row>
    <row r="101" spans="1:31" s="10" customFormat="1" ht="19.899999999999999" customHeight="1">
      <c r="B101" s="170"/>
      <c r="C101" s="171"/>
      <c r="D101" s="172" t="s">
        <v>109</v>
      </c>
      <c r="E101" s="173"/>
      <c r="F101" s="173"/>
      <c r="G101" s="173"/>
      <c r="H101" s="173"/>
      <c r="I101" s="174"/>
      <c r="J101" s="175">
        <f>J136</f>
        <v>0</v>
      </c>
      <c r="K101" s="171"/>
      <c r="L101" s="176"/>
    </row>
    <row r="102" spans="1:31" s="10" customFormat="1" ht="19.899999999999999" customHeight="1">
      <c r="B102" s="170"/>
      <c r="C102" s="171"/>
      <c r="D102" s="172" t="s">
        <v>110</v>
      </c>
      <c r="E102" s="173"/>
      <c r="F102" s="173"/>
      <c r="G102" s="173"/>
      <c r="H102" s="173"/>
      <c r="I102" s="174"/>
      <c r="J102" s="175">
        <f>J141</f>
        <v>0</v>
      </c>
      <c r="K102" s="171"/>
      <c r="L102" s="176"/>
    </row>
    <row r="103" spans="1:31" s="10" customFormat="1" ht="19.899999999999999" customHeight="1">
      <c r="B103" s="170"/>
      <c r="C103" s="171"/>
      <c r="D103" s="172" t="s">
        <v>111</v>
      </c>
      <c r="E103" s="173"/>
      <c r="F103" s="173"/>
      <c r="G103" s="173"/>
      <c r="H103" s="173"/>
      <c r="I103" s="174"/>
      <c r="J103" s="175">
        <f>J144</f>
        <v>0</v>
      </c>
      <c r="K103" s="171"/>
      <c r="L103" s="176"/>
    </row>
    <row r="104" spans="1:31" s="2" customFormat="1" ht="21.75" customHeight="1">
      <c r="A104" s="36"/>
      <c r="B104" s="37"/>
      <c r="C104" s="38"/>
      <c r="D104" s="38"/>
      <c r="E104" s="38"/>
      <c r="F104" s="38"/>
      <c r="G104" s="38"/>
      <c r="H104" s="38"/>
      <c r="I104" s="117"/>
      <c r="J104" s="38"/>
      <c r="K104" s="38"/>
      <c r="L104" s="53"/>
      <c r="S104" s="36"/>
      <c r="T104" s="36"/>
      <c r="U104" s="36"/>
      <c r="V104" s="36"/>
      <c r="W104" s="36"/>
      <c r="X104" s="36"/>
      <c r="Y104" s="36"/>
      <c r="Z104" s="36"/>
      <c r="AA104" s="36"/>
      <c r="AB104" s="36"/>
      <c r="AC104" s="36"/>
      <c r="AD104" s="36"/>
      <c r="AE104" s="36"/>
    </row>
    <row r="105" spans="1:31" s="2" customFormat="1" ht="6.95" customHeight="1">
      <c r="A105" s="36"/>
      <c r="B105" s="56"/>
      <c r="C105" s="57"/>
      <c r="D105" s="57"/>
      <c r="E105" s="57"/>
      <c r="F105" s="57"/>
      <c r="G105" s="57"/>
      <c r="H105" s="57"/>
      <c r="I105" s="154"/>
      <c r="J105" s="57"/>
      <c r="K105" s="57"/>
      <c r="L105" s="53"/>
      <c r="S105" s="36"/>
      <c r="T105" s="36"/>
      <c r="U105" s="36"/>
      <c r="V105" s="36"/>
      <c r="W105" s="36"/>
      <c r="X105" s="36"/>
      <c r="Y105" s="36"/>
      <c r="Z105" s="36"/>
      <c r="AA105" s="36"/>
      <c r="AB105" s="36"/>
      <c r="AC105" s="36"/>
      <c r="AD105" s="36"/>
      <c r="AE105" s="36"/>
    </row>
    <row r="109" spans="1:31" s="2" customFormat="1" ht="6.95" customHeight="1">
      <c r="A109" s="36"/>
      <c r="B109" s="58"/>
      <c r="C109" s="59"/>
      <c r="D109" s="59"/>
      <c r="E109" s="59"/>
      <c r="F109" s="59"/>
      <c r="G109" s="59"/>
      <c r="H109" s="59"/>
      <c r="I109" s="157"/>
      <c r="J109" s="59"/>
      <c r="K109" s="59"/>
      <c r="L109" s="53"/>
      <c r="S109" s="36"/>
      <c r="T109" s="36"/>
      <c r="U109" s="36"/>
      <c r="V109" s="36"/>
      <c r="W109" s="36"/>
      <c r="X109" s="36"/>
      <c r="Y109" s="36"/>
      <c r="Z109" s="36"/>
      <c r="AA109" s="36"/>
      <c r="AB109" s="36"/>
      <c r="AC109" s="36"/>
      <c r="AD109" s="36"/>
      <c r="AE109" s="36"/>
    </row>
    <row r="110" spans="1:31" s="2" customFormat="1" ht="24.95" customHeight="1">
      <c r="A110" s="36"/>
      <c r="B110" s="37"/>
      <c r="C110" s="24" t="s">
        <v>112</v>
      </c>
      <c r="D110" s="38"/>
      <c r="E110" s="38"/>
      <c r="F110" s="38"/>
      <c r="G110" s="38"/>
      <c r="H110" s="38"/>
      <c r="I110" s="117"/>
      <c r="J110" s="38"/>
      <c r="K110" s="38"/>
      <c r="L110" s="53"/>
      <c r="S110" s="36"/>
      <c r="T110" s="36"/>
      <c r="U110" s="36"/>
      <c r="V110" s="36"/>
      <c r="W110" s="36"/>
      <c r="X110" s="36"/>
      <c r="Y110" s="36"/>
      <c r="Z110" s="36"/>
      <c r="AA110" s="36"/>
      <c r="AB110" s="36"/>
      <c r="AC110" s="36"/>
      <c r="AD110" s="36"/>
      <c r="AE110" s="36"/>
    </row>
    <row r="111" spans="1:31" s="2" customFormat="1" ht="6.95" customHeight="1">
      <c r="A111" s="36"/>
      <c r="B111" s="37"/>
      <c r="C111" s="38"/>
      <c r="D111" s="38"/>
      <c r="E111" s="38"/>
      <c r="F111" s="38"/>
      <c r="G111" s="38"/>
      <c r="H111" s="38"/>
      <c r="I111" s="117"/>
      <c r="J111" s="38"/>
      <c r="K111" s="38"/>
      <c r="L111" s="53"/>
      <c r="S111" s="36"/>
      <c r="T111" s="36"/>
      <c r="U111" s="36"/>
      <c r="V111" s="36"/>
      <c r="W111" s="36"/>
      <c r="X111" s="36"/>
      <c r="Y111" s="36"/>
      <c r="Z111" s="36"/>
      <c r="AA111" s="36"/>
      <c r="AB111" s="36"/>
      <c r="AC111" s="36"/>
      <c r="AD111" s="36"/>
      <c r="AE111" s="36"/>
    </row>
    <row r="112" spans="1:31" s="2" customFormat="1" ht="12" customHeight="1">
      <c r="A112" s="36"/>
      <c r="B112" s="37"/>
      <c r="C112" s="30" t="s">
        <v>16</v>
      </c>
      <c r="D112" s="38"/>
      <c r="E112" s="38"/>
      <c r="F112" s="38"/>
      <c r="G112" s="38"/>
      <c r="H112" s="38"/>
      <c r="I112" s="117"/>
      <c r="J112" s="38"/>
      <c r="K112" s="38"/>
      <c r="L112" s="53"/>
      <c r="S112" s="36"/>
      <c r="T112" s="36"/>
      <c r="U112" s="36"/>
      <c r="V112" s="36"/>
      <c r="W112" s="36"/>
      <c r="X112" s="36"/>
      <c r="Y112" s="36"/>
      <c r="Z112" s="36"/>
      <c r="AA112" s="36"/>
      <c r="AB112" s="36"/>
      <c r="AC112" s="36"/>
      <c r="AD112" s="36"/>
      <c r="AE112" s="36"/>
    </row>
    <row r="113" spans="1:65" s="2" customFormat="1" ht="16.5" customHeight="1">
      <c r="A113" s="36"/>
      <c r="B113" s="37"/>
      <c r="C113" s="38"/>
      <c r="D113" s="38"/>
      <c r="E113" s="326" t="str">
        <f>E7</f>
        <v>Realizace úspor energie MŠ U Stadionu 602, Česká Třebová</v>
      </c>
      <c r="F113" s="327"/>
      <c r="G113" s="327"/>
      <c r="H113" s="327"/>
      <c r="I113" s="117"/>
      <c r="J113" s="38"/>
      <c r="K113" s="38"/>
      <c r="L113" s="53"/>
      <c r="S113" s="36"/>
      <c r="T113" s="36"/>
      <c r="U113" s="36"/>
      <c r="V113" s="36"/>
      <c r="W113" s="36"/>
      <c r="X113" s="36"/>
      <c r="Y113" s="36"/>
      <c r="Z113" s="36"/>
      <c r="AA113" s="36"/>
      <c r="AB113" s="36"/>
      <c r="AC113" s="36"/>
      <c r="AD113" s="36"/>
      <c r="AE113" s="36"/>
    </row>
    <row r="114" spans="1:65" s="2" customFormat="1" ht="12" customHeight="1">
      <c r="A114" s="36"/>
      <c r="B114" s="37"/>
      <c r="C114" s="30" t="s">
        <v>98</v>
      </c>
      <c r="D114" s="38"/>
      <c r="E114" s="38"/>
      <c r="F114" s="38"/>
      <c r="G114" s="38"/>
      <c r="H114" s="38"/>
      <c r="I114" s="117"/>
      <c r="J114" s="38"/>
      <c r="K114" s="38"/>
      <c r="L114" s="53"/>
      <c r="S114" s="36"/>
      <c r="T114" s="36"/>
      <c r="U114" s="36"/>
      <c r="V114" s="36"/>
      <c r="W114" s="36"/>
      <c r="X114" s="36"/>
      <c r="Y114" s="36"/>
      <c r="Z114" s="36"/>
      <c r="AA114" s="36"/>
      <c r="AB114" s="36"/>
      <c r="AC114" s="36"/>
      <c r="AD114" s="36"/>
      <c r="AE114" s="36"/>
    </row>
    <row r="115" spans="1:65" s="2" customFormat="1" ht="16.5" customHeight="1">
      <c r="A115" s="36"/>
      <c r="B115" s="37"/>
      <c r="C115" s="38"/>
      <c r="D115" s="38"/>
      <c r="E115" s="295" t="str">
        <f>E9</f>
        <v xml:space="preserve">VON - Vdlejší a ostatní náklady stavby </v>
      </c>
      <c r="F115" s="325"/>
      <c r="G115" s="325"/>
      <c r="H115" s="325"/>
      <c r="I115" s="117"/>
      <c r="J115" s="38"/>
      <c r="K115" s="38"/>
      <c r="L115" s="53"/>
      <c r="S115" s="36"/>
      <c r="T115" s="36"/>
      <c r="U115" s="36"/>
      <c r="V115" s="36"/>
      <c r="W115" s="36"/>
      <c r="X115" s="36"/>
      <c r="Y115" s="36"/>
      <c r="Z115" s="36"/>
      <c r="AA115" s="36"/>
      <c r="AB115" s="36"/>
      <c r="AC115" s="36"/>
      <c r="AD115" s="36"/>
      <c r="AE115" s="36"/>
    </row>
    <row r="116" spans="1:65" s="2" customFormat="1" ht="6.95" customHeight="1">
      <c r="A116" s="36"/>
      <c r="B116" s="37"/>
      <c r="C116" s="38"/>
      <c r="D116" s="38"/>
      <c r="E116" s="38"/>
      <c r="F116" s="38"/>
      <c r="G116" s="38"/>
      <c r="H116" s="38"/>
      <c r="I116" s="117"/>
      <c r="J116" s="38"/>
      <c r="K116" s="38"/>
      <c r="L116" s="53"/>
      <c r="S116" s="36"/>
      <c r="T116" s="36"/>
      <c r="U116" s="36"/>
      <c r="V116" s="36"/>
      <c r="W116" s="36"/>
      <c r="X116" s="36"/>
      <c r="Y116" s="36"/>
      <c r="Z116" s="36"/>
      <c r="AA116" s="36"/>
      <c r="AB116" s="36"/>
      <c r="AC116" s="36"/>
      <c r="AD116" s="36"/>
      <c r="AE116" s="36"/>
    </row>
    <row r="117" spans="1:65" s="2" customFormat="1" ht="12" customHeight="1">
      <c r="A117" s="36"/>
      <c r="B117" s="37"/>
      <c r="C117" s="30" t="s">
        <v>22</v>
      </c>
      <c r="D117" s="38"/>
      <c r="E117" s="38"/>
      <c r="F117" s="28" t="str">
        <f>F12</f>
        <v>MŠ U Stadionu 602, Česká Třebová</v>
      </c>
      <c r="G117" s="38"/>
      <c r="H117" s="38"/>
      <c r="I117" s="119" t="s">
        <v>24</v>
      </c>
      <c r="J117" s="68" t="str">
        <f>IF(J12="","",J12)</f>
        <v>21. 2. 2019</v>
      </c>
      <c r="K117" s="38"/>
      <c r="L117" s="53"/>
      <c r="S117" s="36"/>
      <c r="T117" s="36"/>
      <c r="U117" s="36"/>
      <c r="V117" s="36"/>
      <c r="W117" s="36"/>
      <c r="X117" s="36"/>
      <c r="Y117" s="36"/>
      <c r="Z117" s="36"/>
      <c r="AA117" s="36"/>
      <c r="AB117" s="36"/>
      <c r="AC117" s="36"/>
      <c r="AD117" s="36"/>
      <c r="AE117" s="36"/>
    </row>
    <row r="118" spans="1:65" s="2" customFormat="1" ht="6.95" customHeight="1">
      <c r="A118" s="36"/>
      <c r="B118" s="37"/>
      <c r="C118" s="38"/>
      <c r="D118" s="38"/>
      <c r="E118" s="38"/>
      <c r="F118" s="38"/>
      <c r="G118" s="38"/>
      <c r="H118" s="38"/>
      <c r="I118" s="117"/>
      <c r="J118" s="38"/>
      <c r="K118" s="38"/>
      <c r="L118" s="53"/>
      <c r="S118" s="36"/>
      <c r="T118" s="36"/>
      <c r="U118" s="36"/>
      <c r="V118" s="36"/>
      <c r="W118" s="36"/>
      <c r="X118" s="36"/>
      <c r="Y118" s="36"/>
      <c r="Z118" s="36"/>
      <c r="AA118" s="36"/>
      <c r="AB118" s="36"/>
      <c r="AC118" s="36"/>
      <c r="AD118" s="36"/>
      <c r="AE118" s="36"/>
    </row>
    <row r="119" spans="1:65" s="2" customFormat="1" ht="25.7" customHeight="1">
      <c r="A119" s="36"/>
      <c r="B119" s="37"/>
      <c r="C119" s="30" t="s">
        <v>30</v>
      </c>
      <c r="D119" s="38"/>
      <c r="E119" s="38"/>
      <c r="F119" s="28" t="str">
        <f>E15</f>
        <v>Město Česká Třebová</v>
      </c>
      <c r="G119" s="38"/>
      <c r="H119" s="38"/>
      <c r="I119" s="119" t="s">
        <v>36</v>
      </c>
      <c r="J119" s="34" t="str">
        <f>E21</f>
        <v>DEKPROJEKT s.r.o.</v>
      </c>
      <c r="K119" s="38"/>
      <c r="L119" s="53"/>
      <c r="S119" s="36"/>
      <c r="T119" s="36"/>
      <c r="U119" s="36"/>
      <c r="V119" s="36"/>
      <c r="W119" s="36"/>
      <c r="X119" s="36"/>
      <c r="Y119" s="36"/>
      <c r="Z119" s="36"/>
      <c r="AA119" s="36"/>
      <c r="AB119" s="36"/>
      <c r="AC119" s="36"/>
      <c r="AD119" s="36"/>
      <c r="AE119" s="36"/>
    </row>
    <row r="120" spans="1:65" s="2" customFormat="1" ht="15.2" customHeight="1">
      <c r="A120" s="36"/>
      <c r="B120" s="37"/>
      <c r="C120" s="30" t="s">
        <v>34</v>
      </c>
      <c r="D120" s="38"/>
      <c r="E120" s="38"/>
      <c r="F120" s="28" t="str">
        <f>IF(E18="","",E18)</f>
        <v>Vyplň údaj</v>
      </c>
      <c r="G120" s="38"/>
      <c r="H120" s="38"/>
      <c r="I120" s="119" t="s">
        <v>39</v>
      </c>
      <c r="J120" s="34" t="str">
        <f>E24</f>
        <v xml:space="preserve"> </v>
      </c>
      <c r="K120" s="38"/>
      <c r="L120" s="53"/>
      <c r="S120" s="36"/>
      <c r="T120" s="36"/>
      <c r="U120" s="36"/>
      <c r="V120" s="36"/>
      <c r="W120" s="36"/>
      <c r="X120" s="36"/>
      <c r="Y120" s="36"/>
      <c r="Z120" s="36"/>
      <c r="AA120" s="36"/>
      <c r="AB120" s="36"/>
      <c r="AC120" s="36"/>
      <c r="AD120" s="36"/>
      <c r="AE120" s="36"/>
    </row>
    <row r="121" spans="1:65" s="2" customFormat="1" ht="10.35" customHeight="1">
      <c r="A121" s="36"/>
      <c r="B121" s="37"/>
      <c r="C121" s="38"/>
      <c r="D121" s="38"/>
      <c r="E121" s="38"/>
      <c r="F121" s="38"/>
      <c r="G121" s="38"/>
      <c r="H121" s="38"/>
      <c r="I121" s="117"/>
      <c r="J121" s="38"/>
      <c r="K121" s="38"/>
      <c r="L121" s="53"/>
      <c r="S121" s="36"/>
      <c r="T121" s="36"/>
      <c r="U121" s="36"/>
      <c r="V121" s="36"/>
      <c r="W121" s="36"/>
      <c r="X121" s="36"/>
      <c r="Y121" s="36"/>
      <c r="Z121" s="36"/>
      <c r="AA121" s="36"/>
      <c r="AB121" s="36"/>
      <c r="AC121" s="36"/>
      <c r="AD121" s="36"/>
      <c r="AE121" s="36"/>
    </row>
    <row r="122" spans="1:65" s="11" customFormat="1" ht="29.25" customHeight="1">
      <c r="A122" s="177"/>
      <c r="B122" s="178"/>
      <c r="C122" s="179" t="s">
        <v>113</v>
      </c>
      <c r="D122" s="180" t="s">
        <v>68</v>
      </c>
      <c r="E122" s="180" t="s">
        <v>64</v>
      </c>
      <c r="F122" s="180" t="s">
        <v>65</v>
      </c>
      <c r="G122" s="180" t="s">
        <v>114</v>
      </c>
      <c r="H122" s="180" t="s">
        <v>115</v>
      </c>
      <c r="I122" s="181" t="s">
        <v>116</v>
      </c>
      <c r="J122" s="180" t="s">
        <v>102</v>
      </c>
      <c r="K122" s="182" t="s">
        <v>117</v>
      </c>
      <c r="L122" s="183"/>
      <c r="M122" s="77" t="s">
        <v>1</v>
      </c>
      <c r="N122" s="78" t="s">
        <v>47</v>
      </c>
      <c r="O122" s="78" t="s">
        <v>118</v>
      </c>
      <c r="P122" s="78" t="s">
        <v>119</v>
      </c>
      <c r="Q122" s="78" t="s">
        <v>120</v>
      </c>
      <c r="R122" s="78" t="s">
        <v>121</v>
      </c>
      <c r="S122" s="78" t="s">
        <v>122</v>
      </c>
      <c r="T122" s="79" t="s">
        <v>123</v>
      </c>
      <c r="U122" s="177"/>
      <c r="V122" s="177"/>
      <c r="W122" s="177"/>
      <c r="X122" s="177"/>
      <c r="Y122" s="177"/>
      <c r="Z122" s="177"/>
      <c r="AA122" s="177"/>
      <c r="AB122" s="177"/>
      <c r="AC122" s="177"/>
      <c r="AD122" s="177"/>
      <c r="AE122" s="177"/>
    </row>
    <row r="123" spans="1:65" s="2" customFormat="1" ht="22.9" customHeight="1">
      <c r="A123" s="36"/>
      <c r="B123" s="37"/>
      <c r="C123" s="84" t="s">
        <v>124</v>
      </c>
      <c r="D123" s="38"/>
      <c r="E123" s="38"/>
      <c r="F123" s="38"/>
      <c r="G123" s="38"/>
      <c r="H123" s="38"/>
      <c r="I123" s="117"/>
      <c r="J123" s="184">
        <f>BK123</f>
        <v>0</v>
      </c>
      <c r="K123" s="38"/>
      <c r="L123" s="41"/>
      <c r="M123" s="80"/>
      <c r="N123" s="185"/>
      <c r="O123" s="81"/>
      <c r="P123" s="186">
        <f>P124</f>
        <v>0</v>
      </c>
      <c r="Q123" s="81"/>
      <c r="R123" s="186">
        <f>R124</f>
        <v>0</v>
      </c>
      <c r="S123" s="81"/>
      <c r="T123" s="187">
        <f>T124</f>
        <v>0</v>
      </c>
      <c r="U123" s="36"/>
      <c r="V123" s="36"/>
      <c r="W123" s="36"/>
      <c r="X123" s="36"/>
      <c r="Y123" s="36"/>
      <c r="Z123" s="36"/>
      <c r="AA123" s="36"/>
      <c r="AB123" s="36"/>
      <c r="AC123" s="36"/>
      <c r="AD123" s="36"/>
      <c r="AE123" s="36"/>
      <c r="AT123" s="18" t="s">
        <v>82</v>
      </c>
      <c r="AU123" s="18" t="s">
        <v>104</v>
      </c>
      <c r="BK123" s="188">
        <f>BK124</f>
        <v>0</v>
      </c>
    </row>
    <row r="124" spans="1:65" s="12" customFormat="1" ht="25.9" customHeight="1">
      <c r="B124" s="189"/>
      <c r="C124" s="190"/>
      <c r="D124" s="191" t="s">
        <v>82</v>
      </c>
      <c r="E124" s="192" t="s">
        <v>125</v>
      </c>
      <c r="F124" s="192" t="s">
        <v>125</v>
      </c>
      <c r="G124" s="190"/>
      <c r="H124" s="190"/>
      <c r="I124" s="193"/>
      <c r="J124" s="194">
        <f>BK124</f>
        <v>0</v>
      </c>
      <c r="K124" s="190"/>
      <c r="L124" s="195"/>
      <c r="M124" s="196"/>
      <c r="N124" s="197"/>
      <c r="O124" s="197"/>
      <c r="P124" s="198">
        <f>P125+P128+P131+P136+P141+P144</f>
        <v>0</v>
      </c>
      <c r="Q124" s="197"/>
      <c r="R124" s="198">
        <f>R125+R128+R131+R136+R141+R144</f>
        <v>0</v>
      </c>
      <c r="S124" s="197"/>
      <c r="T124" s="199">
        <f>T125+T128+T131+T136+T141+T144</f>
        <v>0</v>
      </c>
      <c r="AR124" s="200" t="s">
        <v>126</v>
      </c>
      <c r="AT124" s="201" t="s">
        <v>82</v>
      </c>
      <c r="AU124" s="201" t="s">
        <v>83</v>
      </c>
      <c r="AY124" s="200" t="s">
        <v>127</v>
      </c>
      <c r="BK124" s="202">
        <f>BK125+BK128+BK131+BK136+BK141+BK144</f>
        <v>0</v>
      </c>
    </row>
    <row r="125" spans="1:65" s="12" customFormat="1" ht="22.9" customHeight="1">
      <c r="B125" s="189"/>
      <c r="C125" s="190"/>
      <c r="D125" s="191" t="s">
        <v>82</v>
      </c>
      <c r="E125" s="203" t="s">
        <v>128</v>
      </c>
      <c r="F125" s="203" t="s">
        <v>129</v>
      </c>
      <c r="G125" s="190"/>
      <c r="H125" s="190"/>
      <c r="I125" s="193"/>
      <c r="J125" s="204">
        <f>BK125</f>
        <v>0</v>
      </c>
      <c r="K125" s="190"/>
      <c r="L125" s="195"/>
      <c r="M125" s="196"/>
      <c r="N125" s="197"/>
      <c r="O125" s="197"/>
      <c r="P125" s="198">
        <f>SUM(P126:P127)</f>
        <v>0</v>
      </c>
      <c r="Q125" s="197"/>
      <c r="R125" s="198">
        <f>SUM(R126:R127)</f>
        <v>0</v>
      </c>
      <c r="S125" s="197"/>
      <c r="T125" s="199">
        <f>SUM(T126:T127)</f>
        <v>0</v>
      </c>
      <c r="AR125" s="200" t="s">
        <v>126</v>
      </c>
      <c r="AT125" s="201" t="s">
        <v>82</v>
      </c>
      <c r="AU125" s="201" t="s">
        <v>90</v>
      </c>
      <c r="AY125" s="200" t="s">
        <v>127</v>
      </c>
      <c r="BK125" s="202">
        <f>SUM(BK126:BK127)</f>
        <v>0</v>
      </c>
    </row>
    <row r="126" spans="1:65" s="2" customFormat="1" ht="16.5" customHeight="1">
      <c r="A126" s="36"/>
      <c r="B126" s="37"/>
      <c r="C126" s="205" t="s">
        <v>90</v>
      </c>
      <c r="D126" s="205" t="s">
        <v>130</v>
      </c>
      <c r="E126" s="206" t="s">
        <v>131</v>
      </c>
      <c r="F126" s="207" t="s">
        <v>132</v>
      </c>
      <c r="G126" s="208" t="s">
        <v>133</v>
      </c>
      <c r="H126" s="209">
        <v>1</v>
      </c>
      <c r="I126" s="210"/>
      <c r="J126" s="211">
        <f>ROUND(I126*H126,2)</f>
        <v>0</v>
      </c>
      <c r="K126" s="207" t="s">
        <v>134</v>
      </c>
      <c r="L126" s="41"/>
      <c r="M126" s="212" t="s">
        <v>1</v>
      </c>
      <c r="N126" s="213" t="s">
        <v>48</v>
      </c>
      <c r="O126" s="73"/>
      <c r="P126" s="214">
        <f>O126*H126</f>
        <v>0</v>
      </c>
      <c r="Q126" s="214">
        <v>0</v>
      </c>
      <c r="R126" s="214">
        <f>Q126*H126</f>
        <v>0</v>
      </c>
      <c r="S126" s="214">
        <v>0</v>
      </c>
      <c r="T126" s="215">
        <f>S126*H126</f>
        <v>0</v>
      </c>
      <c r="U126" s="36"/>
      <c r="V126" s="36"/>
      <c r="W126" s="36"/>
      <c r="X126" s="36"/>
      <c r="Y126" s="36"/>
      <c r="Z126" s="36"/>
      <c r="AA126" s="36"/>
      <c r="AB126" s="36"/>
      <c r="AC126" s="36"/>
      <c r="AD126" s="36"/>
      <c r="AE126" s="36"/>
      <c r="AR126" s="216" t="s">
        <v>135</v>
      </c>
      <c r="AT126" s="216" t="s">
        <v>130</v>
      </c>
      <c r="AU126" s="216" t="s">
        <v>92</v>
      </c>
      <c r="AY126" s="18" t="s">
        <v>127</v>
      </c>
      <c r="BE126" s="217">
        <f>IF(N126="základní",J126,0)</f>
        <v>0</v>
      </c>
      <c r="BF126" s="217">
        <f>IF(N126="snížená",J126,0)</f>
        <v>0</v>
      </c>
      <c r="BG126" s="217">
        <f>IF(N126="zákl. přenesená",J126,0)</f>
        <v>0</v>
      </c>
      <c r="BH126" s="217">
        <f>IF(N126="sníž. přenesená",J126,0)</f>
        <v>0</v>
      </c>
      <c r="BI126" s="217">
        <f>IF(N126="nulová",J126,0)</f>
        <v>0</v>
      </c>
      <c r="BJ126" s="18" t="s">
        <v>90</v>
      </c>
      <c r="BK126" s="217">
        <f>ROUND(I126*H126,2)</f>
        <v>0</v>
      </c>
      <c r="BL126" s="18" t="s">
        <v>135</v>
      </c>
      <c r="BM126" s="216" t="s">
        <v>136</v>
      </c>
    </row>
    <row r="127" spans="1:65" s="2" customFormat="1" ht="19.5">
      <c r="A127" s="36"/>
      <c r="B127" s="37"/>
      <c r="C127" s="38"/>
      <c r="D127" s="218" t="s">
        <v>137</v>
      </c>
      <c r="E127" s="38"/>
      <c r="F127" s="219" t="s">
        <v>138</v>
      </c>
      <c r="G127" s="38"/>
      <c r="H127" s="38"/>
      <c r="I127" s="117"/>
      <c r="J127" s="38"/>
      <c r="K127" s="38"/>
      <c r="L127" s="41"/>
      <c r="M127" s="220"/>
      <c r="N127" s="221"/>
      <c r="O127" s="73"/>
      <c r="P127" s="73"/>
      <c r="Q127" s="73"/>
      <c r="R127" s="73"/>
      <c r="S127" s="73"/>
      <c r="T127" s="74"/>
      <c r="U127" s="36"/>
      <c r="V127" s="36"/>
      <c r="W127" s="36"/>
      <c r="X127" s="36"/>
      <c r="Y127" s="36"/>
      <c r="Z127" s="36"/>
      <c r="AA127" s="36"/>
      <c r="AB127" s="36"/>
      <c r="AC127" s="36"/>
      <c r="AD127" s="36"/>
      <c r="AE127" s="36"/>
      <c r="AT127" s="18" t="s">
        <v>137</v>
      </c>
      <c r="AU127" s="18" t="s">
        <v>92</v>
      </c>
    </row>
    <row r="128" spans="1:65" s="12" customFormat="1" ht="22.9" customHeight="1">
      <c r="B128" s="189"/>
      <c r="C128" s="190"/>
      <c r="D128" s="191" t="s">
        <v>82</v>
      </c>
      <c r="E128" s="203" t="s">
        <v>139</v>
      </c>
      <c r="F128" s="203" t="s">
        <v>140</v>
      </c>
      <c r="G128" s="190"/>
      <c r="H128" s="190"/>
      <c r="I128" s="193"/>
      <c r="J128" s="204">
        <f>BK128</f>
        <v>0</v>
      </c>
      <c r="K128" s="190"/>
      <c r="L128" s="195"/>
      <c r="M128" s="196"/>
      <c r="N128" s="197"/>
      <c r="O128" s="197"/>
      <c r="P128" s="198">
        <f>SUM(P129:P130)</f>
        <v>0</v>
      </c>
      <c r="Q128" s="197"/>
      <c r="R128" s="198">
        <f>SUM(R129:R130)</f>
        <v>0</v>
      </c>
      <c r="S128" s="197"/>
      <c r="T128" s="199">
        <f>SUM(T129:T130)</f>
        <v>0</v>
      </c>
      <c r="AR128" s="200" t="s">
        <v>126</v>
      </c>
      <c r="AT128" s="201" t="s">
        <v>82</v>
      </c>
      <c r="AU128" s="201" t="s">
        <v>90</v>
      </c>
      <c r="AY128" s="200" t="s">
        <v>127</v>
      </c>
      <c r="BK128" s="202">
        <f>SUM(BK129:BK130)</f>
        <v>0</v>
      </c>
    </row>
    <row r="129" spans="1:65" s="2" customFormat="1" ht="16.5" customHeight="1">
      <c r="A129" s="36"/>
      <c r="B129" s="37"/>
      <c r="C129" s="205" t="s">
        <v>92</v>
      </c>
      <c r="D129" s="205" t="s">
        <v>130</v>
      </c>
      <c r="E129" s="206" t="s">
        <v>141</v>
      </c>
      <c r="F129" s="207" t="s">
        <v>142</v>
      </c>
      <c r="G129" s="208" t="s">
        <v>133</v>
      </c>
      <c r="H129" s="209">
        <v>1</v>
      </c>
      <c r="I129" s="210"/>
      <c r="J129" s="211">
        <f>ROUND(I129*H129,2)</f>
        <v>0</v>
      </c>
      <c r="K129" s="207" t="s">
        <v>134</v>
      </c>
      <c r="L129" s="41"/>
      <c r="M129" s="212" t="s">
        <v>1</v>
      </c>
      <c r="N129" s="213" t="s">
        <v>48</v>
      </c>
      <c r="O129" s="73"/>
      <c r="P129" s="214">
        <f>O129*H129</f>
        <v>0</v>
      </c>
      <c r="Q129" s="214">
        <v>0</v>
      </c>
      <c r="R129" s="214">
        <f>Q129*H129</f>
        <v>0</v>
      </c>
      <c r="S129" s="214">
        <v>0</v>
      </c>
      <c r="T129" s="215">
        <f>S129*H129</f>
        <v>0</v>
      </c>
      <c r="U129" s="36"/>
      <c r="V129" s="36"/>
      <c r="W129" s="36"/>
      <c r="X129" s="36"/>
      <c r="Y129" s="36"/>
      <c r="Z129" s="36"/>
      <c r="AA129" s="36"/>
      <c r="AB129" s="36"/>
      <c r="AC129" s="36"/>
      <c r="AD129" s="36"/>
      <c r="AE129" s="36"/>
      <c r="AR129" s="216" t="s">
        <v>135</v>
      </c>
      <c r="AT129" s="216" t="s">
        <v>130</v>
      </c>
      <c r="AU129" s="216" t="s">
        <v>92</v>
      </c>
      <c r="AY129" s="18" t="s">
        <v>127</v>
      </c>
      <c r="BE129" s="217">
        <f>IF(N129="základní",J129,0)</f>
        <v>0</v>
      </c>
      <c r="BF129" s="217">
        <f>IF(N129="snížená",J129,0)</f>
        <v>0</v>
      </c>
      <c r="BG129" s="217">
        <f>IF(N129="zákl. přenesená",J129,0)</f>
        <v>0</v>
      </c>
      <c r="BH129" s="217">
        <f>IF(N129="sníž. přenesená",J129,0)</f>
        <v>0</v>
      </c>
      <c r="BI129" s="217">
        <f>IF(N129="nulová",J129,0)</f>
        <v>0</v>
      </c>
      <c r="BJ129" s="18" t="s">
        <v>90</v>
      </c>
      <c r="BK129" s="217">
        <f>ROUND(I129*H129,2)</f>
        <v>0</v>
      </c>
      <c r="BL129" s="18" t="s">
        <v>135</v>
      </c>
      <c r="BM129" s="216" t="s">
        <v>143</v>
      </c>
    </row>
    <row r="130" spans="1:65" s="2" customFormat="1" ht="87.75">
      <c r="A130" s="36"/>
      <c r="B130" s="37"/>
      <c r="C130" s="38"/>
      <c r="D130" s="218" t="s">
        <v>137</v>
      </c>
      <c r="E130" s="38"/>
      <c r="F130" s="219" t="s">
        <v>144</v>
      </c>
      <c r="G130" s="38"/>
      <c r="H130" s="38"/>
      <c r="I130" s="117"/>
      <c r="J130" s="38"/>
      <c r="K130" s="38"/>
      <c r="L130" s="41"/>
      <c r="M130" s="220"/>
      <c r="N130" s="221"/>
      <c r="O130" s="73"/>
      <c r="P130" s="73"/>
      <c r="Q130" s="73"/>
      <c r="R130" s="73"/>
      <c r="S130" s="73"/>
      <c r="T130" s="74"/>
      <c r="U130" s="36"/>
      <c r="V130" s="36"/>
      <c r="W130" s="36"/>
      <c r="X130" s="36"/>
      <c r="Y130" s="36"/>
      <c r="Z130" s="36"/>
      <c r="AA130" s="36"/>
      <c r="AB130" s="36"/>
      <c r="AC130" s="36"/>
      <c r="AD130" s="36"/>
      <c r="AE130" s="36"/>
      <c r="AT130" s="18" t="s">
        <v>137</v>
      </c>
      <c r="AU130" s="18" t="s">
        <v>92</v>
      </c>
    </row>
    <row r="131" spans="1:65" s="12" customFormat="1" ht="22.9" customHeight="1">
      <c r="B131" s="189"/>
      <c r="C131" s="190"/>
      <c r="D131" s="191" t="s">
        <v>82</v>
      </c>
      <c r="E131" s="203" t="s">
        <v>145</v>
      </c>
      <c r="F131" s="203" t="s">
        <v>146</v>
      </c>
      <c r="G131" s="190"/>
      <c r="H131" s="190"/>
      <c r="I131" s="193"/>
      <c r="J131" s="204">
        <f>BK131</f>
        <v>0</v>
      </c>
      <c r="K131" s="190"/>
      <c r="L131" s="195"/>
      <c r="M131" s="196"/>
      <c r="N131" s="197"/>
      <c r="O131" s="197"/>
      <c r="P131" s="198">
        <f>SUM(P132:P135)</f>
        <v>0</v>
      </c>
      <c r="Q131" s="197"/>
      <c r="R131" s="198">
        <f>SUM(R132:R135)</f>
        <v>0</v>
      </c>
      <c r="S131" s="197"/>
      <c r="T131" s="199">
        <f>SUM(T132:T135)</f>
        <v>0</v>
      </c>
      <c r="AR131" s="200" t="s">
        <v>126</v>
      </c>
      <c r="AT131" s="201" t="s">
        <v>82</v>
      </c>
      <c r="AU131" s="201" t="s">
        <v>90</v>
      </c>
      <c r="AY131" s="200" t="s">
        <v>127</v>
      </c>
      <c r="BK131" s="202">
        <f>SUM(BK132:BK135)</f>
        <v>0</v>
      </c>
    </row>
    <row r="132" spans="1:65" s="2" customFormat="1" ht="16.5" customHeight="1">
      <c r="A132" s="36"/>
      <c r="B132" s="37"/>
      <c r="C132" s="205" t="s">
        <v>147</v>
      </c>
      <c r="D132" s="205" t="s">
        <v>130</v>
      </c>
      <c r="E132" s="206" t="s">
        <v>148</v>
      </c>
      <c r="F132" s="207" t="s">
        <v>149</v>
      </c>
      <c r="G132" s="208" t="s">
        <v>133</v>
      </c>
      <c r="H132" s="209">
        <v>1</v>
      </c>
      <c r="I132" s="210"/>
      <c r="J132" s="211">
        <f>ROUND(I132*H132,2)</f>
        <v>0</v>
      </c>
      <c r="K132" s="207" t="s">
        <v>134</v>
      </c>
      <c r="L132" s="41"/>
      <c r="M132" s="212" t="s">
        <v>1</v>
      </c>
      <c r="N132" s="213" t="s">
        <v>48</v>
      </c>
      <c r="O132" s="73"/>
      <c r="P132" s="214">
        <f>O132*H132</f>
        <v>0</v>
      </c>
      <c r="Q132" s="214">
        <v>0</v>
      </c>
      <c r="R132" s="214">
        <f>Q132*H132</f>
        <v>0</v>
      </c>
      <c r="S132" s="214">
        <v>0</v>
      </c>
      <c r="T132" s="215">
        <f>S132*H132</f>
        <v>0</v>
      </c>
      <c r="U132" s="36"/>
      <c r="V132" s="36"/>
      <c r="W132" s="36"/>
      <c r="X132" s="36"/>
      <c r="Y132" s="36"/>
      <c r="Z132" s="36"/>
      <c r="AA132" s="36"/>
      <c r="AB132" s="36"/>
      <c r="AC132" s="36"/>
      <c r="AD132" s="36"/>
      <c r="AE132" s="36"/>
      <c r="AR132" s="216" t="s">
        <v>135</v>
      </c>
      <c r="AT132" s="216" t="s">
        <v>130</v>
      </c>
      <c r="AU132" s="216" t="s">
        <v>92</v>
      </c>
      <c r="AY132" s="18" t="s">
        <v>127</v>
      </c>
      <c r="BE132" s="217">
        <f>IF(N132="základní",J132,0)</f>
        <v>0</v>
      </c>
      <c r="BF132" s="217">
        <f>IF(N132="snížená",J132,0)</f>
        <v>0</v>
      </c>
      <c r="BG132" s="217">
        <f>IF(N132="zákl. přenesená",J132,0)</f>
        <v>0</v>
      </c>
      <c r="BH132" s="217">
        <f>IF(N132="sníž. přenesená",J132,0)</f>
        <v>0</v>
      </c>
      <c r="BI132" s="217">
        <f>IF(N132="nulová",J132,0)</f>
        <v>0</v>
      </c>
      <c r="BJ132" s="18" t="s">
        <v>90</v>
      </c>
      <c r="BK132" s="217">
        <f>ROUND(I132*H132,2)</f>
        <v>0</v>
      </c>
      <c r="BL132" s="18" t="s">
        <v>135</v>
      </c>
      <c r="BM132" s="216" t="s">
        <v>150</v>
      </c>
    </row>
    <row r="133" spans="1:65" s="2" customFormat="1" ht="39">
      <c r="A133" s="36"/>
      <c r="B133" s="37"/>
      <c r="C133" s="38"/>
      <c r="D133" s="218" t="s">
        <v>137</v>
      </c>
      <c r="E133" s="38"/>
      <c r="F133" s="219" t="s">
        <v>151</v>
      </c>
      <c r="G133" s="38"/>
      <c r="H133" s="38"/>
      <c r="I133" s="117"/>
      <c r="J133" s="38"/>
      <c r="K133" s="38"/>
      <c r="L133" s="41"/>
      <c r="M133" s="220"/>
      <c r="N133" s="221"/>
      <c r="O133" s="73"/>
      <c r="P133" s="73"/>
      <c r="Q133" s="73"/>
      <c r="R133" s="73"/>
      <c r="S133" s="73"/>
      <c r="T133" s="74"/>
      <c r="U133" s="36"/>
      <c r="V133" s="36"/>
      <c r="W133" s="36"/>
      <c r="X133" s="36"/>
      <c r="Y133" s="36"/>
      <c r="Z133" s="36"/>
      <c r="AA133" s="36"/>
      <c r="AB133" s="36"/>
      <c r="AC133" s="36"/>
      <c r="AD133" s="36"/>
      <c r="AE133" s="36"/>
      <c r="AT133" s="18" t="s">
        <v>137</v>
      </c>
      <c r="AU133" s="18" t="s">
        <v>92</v>
      </c>
    </row>
    <row r="134" spans="1:65" s="2" customFormat="1" ht="16.5" customHeight="1">
      <c r="A134" s="36"/>
      <c r="B134" s="37"/>
      <c r="C134" s="205" t="s">
        <v>152</v>
      </c>
      <c r="D134" s="205" t="s">
        <v>130</v>
      </c>
      <c r="E134" s="206" t="s">
        <v>153</v>
      </c>
      <c r="F134" s="207" t="s">
        <v>154</v>
      </c>
      <c r="G134" s="208" t="s">
        <v>133</v>
      </c>
      <c r="H134" s="209">
        <v>1</v>
      </c>
      <c r="I134" s="210"/>
      <c r="J134" s="211">
        <f>ROUND(I134*H134,2)</f>
        <v>0</v>
      </c>
      <c r="K134" s="207" t="s">
        <v>134</v>
      </c>
      <c r="L134" s="41"/>
      <c r="M134" s="212" t="s">
        <v>1</v>
      </c>
      <c r="N134" s="213" t="s">
        <v>48</v>
      </c>
      <c r="O134" s="73"/>
      <c r="P134" s="214">
        <f>O134*H134</f>
        <v>0</v>
      </c>
      <c r="Q134" s="214">
        <v>0</v>
      </c>
      <c r="R134" s="214">
        <f>Q134*H134</f>
        <v>0</v>
      </c>
      <c r="S134" s="214">
        <v>0</v>
      </c>
      <c r="T134" s="215">
        <f>S134*H134</f>
        <v>0</v>
      </c>
      <c r="U134" s="36"/>
      <c r="V134" s="36"/>
      <c r="W134" s="36"/>
      <c r="X134" s="36"/>
      <c r="Y134" s="36"/>
      <c r="Z134" s="36"/>
      <c r="AA134" s="36"/>
      <c r="AB134" s="36"/>
      <c r="AC134" s="36"/>
      <c r="AD134" s="36"/>
      <c r="AE134" s="36"/>
      <c r="AR134" s="216" t="s">
        <v>135</v>
      </c>
      <c r="AT134" s="216" t="s">
        <v>130</v>
      </c>
      <c r="AU134" s="216" t="s">
        <v>92</v>
      </c>
      <c r="AY134" s="18" t="s">
        <v>127</v>
      </c>
      <c r="BE134" s="217">
        <f>IF(N134="základní",J134,0)</f>
        <v>0</v>
      </c>
      <c r="BF134" s="217">
        <f>IF(N134="snížená",J134,0)</f>
        <v>0</v>
      </c>
      <c r="BG134" s="217">
        <f>IF(N134="zákl. přenesená",J134,0)</f>
        <v>0</v>
      </c>
      <c r="BH134" s="217">
        <f>IF(N134="sníž. přenesená",J134,0)</f>
        <v>0</v>
      </c>
      <c r="BI134" s="217">
        <f>IF(N134="nulová",J134,0)</f>
        <v>0</v>
      </c>
      <c r="BJ134" s="18" t="s">
        <v>90</v>
      </c>
      <c r="BK134" s="217">
        <f>ROUND(I134*H134,2)</f>
        <v>0</v>
      </c>
      <c r="BL134" s="18" t="s">
        <v>135</v>
      </c>
      <c r="BM134" s="216" t="s">
        <v>155</v>
      </c>
    </row>
    <row r="135" spans="1:65" s="2" customFormat="1" ht="19.5">
      <c r="A135" s="36"/>
      <c r="B135" s="37"/>
      <c r="C135" s="38"/>
      <c r="D135" s="218" t="s">
        <v>137</v>
      </c>
      <c r="E135" s="38"/>
      <c r="F135" s="219" t="s">
        <v>156</v>
      </c>
      <c r="G135" s="38"/>
      <c r="H135" s="38"/>
      <c r="I135" s="117"/>
      <c r="J135" s="38"/>
      <c r="K135" s="38"/>
      <c r="L135" s="41"/>
      <c r="M135" s="220"/>
      <c r="N135" s="221"/>
      <c r="O135" s="73"/>
      <c r="P135" s="73"/>
      <c r="Q135" s="73"/>
      <c r="R135" s="73"/>
      <c r="S135" s="73"/>
      <c r="T135" s="74"/>
      <c r="U135" s="36"/>
      <c r="V135" s="36"/>
      <c r="W135" s="36"/>
      <c r="X135" s="36"/>
      <c r="Y135" s="36"/>
      <c r="Z135" s="36"/>
      <c r="AA135" s="36"/>
      <c r="AB135" s="36"/>
      <c r="AC135" s="36"/>
      <c r="AD135" s="36"/>
      <c r="AE135" s="36"/>
      <c r="AT135" s="18" t="s">
        <v>137</v>
      </c>
      <c r="AU135" s="18" t="s">
        <v>92</v>
      </c>
    </row>
    <row r="136" spans="1:65" s="12" customFormat="1" ht="22.9" customHeight="1">
      <c r="B136" s="189"/>
      <c r="C136" s="190"/>
      <c r="D136" s="191" t="s">
        <v>82</v>
      </c>
      <c r="E136" s="203" t="s">
        <v>157</v>
      </c>
      <c r="F136" s="203" t="s">
        <v>158</v>
      </c>
      <c r="G136" s="190"/>
      <c r="H136" s="190"/>
      <c r="I136" s="193"/>
      <c r="J136" s="204">
        <f>BK136</f>
        <v>0</v>
      </c>
      <c r="K136" s="190"/>
      <c r="L136" s="195"/>
      <c r="M136" s="196"/>
      <c r="N136" s="197"/>
      <c r="O136" s="197"/>
      <c r="P136" s="198">
        <f>SUM(P137:P140)</f>
        <v>0</v>
      </c>
      <c r="Q136" s="197"/>
      <c r="R136" s="198">
        <f>SUM(R137:R140)</f>
        <v>0</v>
      </c>
      <c r="S136" s="197"/>
      <c r="T136" s="199">
        <f>SUM(T137:T140)</f>
        <v>0</v>
      </c>
      <c r="AR136" s="200" t="s">
        <v>126</v>
      </c>
      <c r="AT136" s="201" t="s">
        <v>82</v>
      </c>
      <c r="AU136" s="201" t="s">
        <v>90</v>
      </c>
      <c r="AY136" s="200" t="s">
        <v>127</v>
      </c>
      <c r="BK136" s="202">
        <f>SUM(BK137:BK140)</f>
        <v>0</v>
      </c>
    </row>
    <row r="137" spans="1:65" s="2" customFormat="1" ht="16.5" customHeight="1">
      <c r="A137" s="36"/>
      <c r="B137" s="37"/>
      <c r="C137" s="205" t="s">
        <v>126</v>
      </c>
      <c r="D137" s="205" t="s">
        <v>130</v>
      </c>
      <c r="E137" s="206" t="s">
        <v>159</v>
      </c>
      <c r="F137" s="207" t="s">
        <v>160</v>
      </c>
      <c r="G137" s="208" t="s">
        <v>133</v>
      </c>
      <c r="H137" s="209">
        <v>1</v>
      </c>
      <c r="I137" s="210"/>
      <c r="J137" s="211">
        <f>ROUND(I137*H137,2)</f>
        <v>0</v>
      </c>
      <c r="K137" s="207" t="s">
        <v>134</v>
      </c>
      <c r="L137" s="41"/>
      <c r="M137" s="212" t="s">
        <v>1</v>
      </c>
      <c r="N137" s="213" t="s">
        <v>48</v>
      </c>
      <c r="O137" s="73"/>
      <c r="P137" s="214">
        <f>O137*H137</f>
        <v>0</v>
      </c>
      <c r="Q137" s="214">
        <v>0</v>
      </c>
      <c r="R137" s="214">
        <f>Q137*H137</f>
        <v>0</v>
      </c>
      <c r="S137" s="214">
        <v>0</v>
      </c>
      <c r="T137" s="215">
        <f>S137*H137</f>
        <v>0</v>
      </c>
      <c r="U137" s="36"/>
      <c r="V137" s="36"/>
      <c r="W137" s="36"/>
      <c r="X137" s="36"/>
      <c r="Y137" s="36"/>
      <c r="Z137" s="36"/>
      <c r="AA137" s="36"/>
      <c r="AB137" s="36"/>
      <c r="AC137" s="36"/>
      <c r="AD137" s="36"/>
      <c r="AE137" s="36"/>
      <c r="AR137" s="216" t="s">
        <v>135</v>
      </c>
      <c r="AT137" s="216" t="s">
        <v>130</v>
      </c>
      <c r="AU137" s="216" t="s">
        <v>92</v>
      </c>
      <c r="AY137" s="18" t="s">
        <v>127</v>
      </c>
      <c r="BE137" s="217">
        <f>IF(N137="základní",J137,0)</f>
        <v>0</v>
      </c>
      <c r="BF137" s="217">
        <f>IF(N137="snížená",J137,0)</f>
        <v>0</v>
      </c>
      <c r="BG137" s="217">
        <f>IF(N137="zákl. přenesená",J137,0)</f>
        <v>0</v>
      </c>
      <c r="BH137" s="217">
        <f>IF(N137="sníž. přenesená",J137,0)</f>
        <v>0</v>
      </c>
      <c r="BI137" s="217">
        <f>IF(N137="nulová",J137,0)</f>
        <v>0</v>
      </c>
      <c r="BJ137" s="18" t="s">
        <v>90</v>
      </c>
      <c r="BK137" s="217">
        <f>ROUND(I137*H137,2)</f>
        <v>0</v>
      </c>
      <c r="BL137" s="18" t="s">
        <v>135</v>
      </c>
      <c r="BM137" s="216" t="s">
        <v>161</v>
      </c>
    </row>
    <row r="138" spans="1:65" s="2" customFormat="1" ht="29.25">
      <c r="A138" s="36"/>
      <c r="B138" s="37"/>
      <c r="C138" s="38"/>
      <c r="D138" s="218" t="s">
        <v>137</v>
      </c>
      <c r="E138" s="38"/>
      <c r="F138" s="219" t="s">
        <v>162</v>
      </c>
      <c r="G138" s="38"/>
      <c r="H138" s="38"/>
      <c r="I138" s="117"/>
      <c r="J138" s="38"/>
      <c r="K138" s="38"/>
      <c r="L138" s="41"/>
      <c r="M138" s="220"/>
      <c r="N138" s="221"/>
      <c r="O138" s="73"/>
      <c r="P138" s="73"/>
      <c r="Q138" s="73"/>
      <c r="R138" s="73"/>
      <c r="S138" s="73"/>
      <c r="T138" s="74"/>
      <c r="U138" s="36"/>
      <c r="V138" s="36"/>
      <c r="W138" s="36"/>
      <c r="X138" s="36"/>
      <c r="Y138" s="36"/>
      <c r="Z138" s="36"/>
      <c r="AA138" s="36"/>
      <c r="AB138" s="36"/>
      <c r="AC138" s="36"/>
      <c r="AD138" s="36"/>
      <c r="AE138" s="36"/>
      <c r="AT138" s="18" t="s">
        <v>137</v>
      </c>
      <c r="AU138" s="18" t="s">
        <v>92</v>
      </c>
    </row>
    <row r="139" spans="1:65" s="2" customFormat="1" ht="16.5" customHeight="1">
      <c r="A139" s="36"/>
      <c r="B139" s="37"/>
      <c r="C139" s="205" t="s">
        <v>163</v>
      </c>
      <c r="D139" s="205" t="s">
        <v>130</v>
      </c>
      <c r="E139" s="206" t="s">
        <v>164</v>
      </c>
      <c r="F139" s="207" t="s">
        <v>165</v>
      </c>
      <c r="G139" s="208" t="s">
        <v>133</v>
      </c>
      <c r="H139" s="209">
        <v>1</v>
      </c>
      <c r="I139" s="210"/>
      <c r="J139" s="211">
        <f>ROUND(I139*H139,2)</f>
        <v>0</v>
      </c>
      <c r="K139" s="207" t="s">
        <v>134</v>
      </c>
      <c r="L139" s="41"/>
      <c r="M139" s="212" t="s">
        <v>1</v>
      </c>
      <c r="N139" s="213" t="s">
        <v>48</v>
      </c>
      <c r="O139" s="73"/>
      <c r="P139" s="214">
        <f>O139*H139</f>
        <v>0</v>
      </c>
      <c r="Q139" s="214">
        <v>0</v>
      </c>
      <c r="R139" s="214">
        <f>Q139*H139</f>
        <v>0</v>
      </c>
      <c r="S139" s="214">
        <v>0</v>
      </c>
      <c r="T139" s="215">
        <f>S139*H139</f>
        <v>0</v>
      </c>
      <c r="U139" s="36"/>
      <c r="V139" s="36"/>
      <c r="W139" s="36"/>
      <c r="X139" s="36"/>
      <c r="Y139" s="36"/>
      <c r="Z139" s="36"/>
      <c r="AA139" s="36"/>
      <c r="AB139" s="36"/>
      <c r="AC139" s="36"/>
      <c r="AD139" s="36"/>
      <c r="AE139" s="36"/>
      <c r="AR139" s="216" t="s">
        <v>135</v>
      </c>
      <c r="AT139" s="216" t="s">
        <v>130</v>
      </c>
      <c r="AU139" s="216" t="s">
        <v>92</v>
      </c>
      <c r="AY139" s="18" t="s">
        <v>127</v>
      </c>
      <c r="BE139" s="217">
        <f>IF(N139="základní",J139,0)</f>
        <v>0</v>
      </c>
      <c r="BF139" s="217">
        <f>IF(N139="snížená",J139,0)</f>
        <v>0</v>
      </c>
      <c r="BG139" s="217">
        <f>IF(N139="zákl. přenesená",J139,0)</f>
        <v>0</v>
      </c>
      <c r="BH139" s="217">
        <f>IF(N139="sníž. přenesená",J139,0)</f>
        <v>0</v>
      </c>
      <c r="BI139" s="217">
        <f>IF(N139="nulová",J139,0)</f>
        <v>0</v>
      </c>
      <c r="BJ139" s="18" t="s">
        <v>90</v>
      </c>
      <c r="BK139" s="217">
        <f>ROUND(I139*H139,2)</f>
        <v>0</v>
      </c>
      <c r="BL139" s="18" t="s">
        <v>135</v>
      </c>
      <c r="BM139" s="216" t="s">
        <v>166</v>
      </c>
    </row>
    <row r="140" spans="1:65" s="2" customFormat="1" ht="29.25">
      <c r="A140" s="36"/>
      <c r="B140" s="37"/>
      <c r="C140" s="38"/>
      <c r="D140" s="218" t="s">
        <v>137</v>
      </c>
      <c r="E140" s="38"/>
      <c r="F140" s="219" t="s">
        <v>167</v>
      </c>
      <c r="G140" s="38"/>
      <c r="H140" s="38"/>
      <c r="I140" s="117"/>
      <c r="J140" s="38"/>
      <c r="K140" s="38"/>
      <c r="L140" s="41"/>
      <c r="M140" s="220"/>
      <c r="N140" s="221"/>
      <c r="O140" s="73"/>
      <c r="P140" s="73"/>
      <c r="Q140" s="73"/>
      <c r="R140" s="73"/>
      <c r="S140" s="73"/>
      <c r="T140" s="74"/>
      <c r="U140" s="36"/>
      <c r="V140" s="36"/>
      <c r="W140" s="36"/>
      <c r="X140" s="36"/>
      <c r="Y140" s="36"/>
      <c r="Z140" s="36"/>
      <c r="AA140" s="36"/>
      <c r="AB140" s="36"/>
      <c r="AC140" s="36"/>
      <c r="AD140" s="36"/>
      <c r="AE140" s="36"/>
      <c r="AT140" s="18" t="s">
        <v>137</v>
      </c>
      <c r="AU140" s="18" t="s">
        <v>92</v>
      </c>
    </row>
    <row r="141" spans="1:65" s="12" customFormat="1" ht="22.9" customHeight="1">
      <c r="B141" s="189"/>
      <c r="C141" s="190"/>
      <c r="D141" s="191" t="s">
        <v>82</v>
      </c>
      <c r="E141" s="203" t="s">
        <v>168</v>
      </c>
      <c r="F141" s="203" t="s">
        <v>169</v>
      </c>
      <c r="G141" s="190"/>
      <c r="H141" s="190"/>
      <c r="I141" s="193"/>
      <c r="J141" s="204">
        <f>BK141</f>
        <v>0</v>
      </c>
      <c r="K141" s="190"/>
      <c r="L141" s="195"/>
      <c r="M141" s="196"/>
      <c r="N141" s="197"/>
      <c r="O141" s="197"/>
      <c r="P141" s="198">
        <f>SUM(P142:P143)</f>
        <v>0</v>
      </c>
      <c r="Q141" s="197"/>
      <c r="R141" s="198">
        <f>SUM(R142:R143)</f>
        <v>0</v>
      </c>
      <c r="S141" s="197"/>
      <c r="T141" s="199">
        <f>SUM(T142:T143)</f>
        <v>0</v>
      </c>
      <c r="AR141" s="200" t="s">
        <v>126</v>
      </c>
      <c r="AT141" s="201" t="s">
        <v>82</v>
      </c>
      <c r="AU141" s="201" t="s">
        <v>90</v>
      </c>
      <c r="AY141" s="200" t="s">
        <v>127</v>
      </c>
      <c r="BK141" s="202">
        <f>SUM(BK142:BK143)</f>
        <v>0</v>
      </c>
    </row>
    <row r="142" spans="1:65" s="2" customFormat="1" ht="16.5" customHeight="1">
      <c r="A142" s="36"/>
      <c r="B142" s="37"/>
      <c r="C142" s="205" t="s">
        <v>170</v>
      </c>
      <c r="D142" s="205" t="s">
        <v>130</v>
      </c>
      <c r="E142" s="206" t="s">
        <v>171</v>
      </c>
      <c r="F142" s="207" t="s">
        <v>172</v>
      </c>
      <c r="G142" s="208" t="s">
        <v>133</v>
      </c>
      <c r="H142" s="209">
        <v>1</v>
      </c>
      <c r="I142" s="210"/>
      <c r="J142" s="211">
        <f>ROUND(I142*H142,2)</f>
        <v>0</v>
      </c>
      <c r="K142" s="207" t="s">
        <v>134</v>
      </c>
      <c r="L142" s="41"/>
      <c r="M142" s="212" t="s">
        <v>1</v>
      </c>
      <c r="N142" s="213" t="s">
        <v>48</v>
      </c>
      <c r="O142" s="73"/>
      <c r="P142" s="214">
        <f>O142*H142</f>
        <v>0</v>
      </c>
      <c r="Q142" s="214">
        <v>0</v>
      </c>
      <c r="R142" s="214">
        <f>Q142*H142</f>
        <v>0</v>
      </c>
      <c r="S142" s="214">
        <v>0</v>
      </c>
      <c r="T142" s="215">
        <f>S142*H142</f>
        <v>0</v>
      </c>
      <c r="U142" s="36"/>
      <c r="V142" s="36"/>
      <c r="W142" s="36"/>
      <c r="X142" s="36"/>
      <c r="Y142" s="36"/>
      <c r="Z142" s="36"/>
      <c r="AA142" s="36"/>
      <c r="AB142" s="36"/>
      <c r="AC142" s="36"/>
      <c r="AD142" s="36"/>
      <c r="AE142" s="36"/>
      <c r="AR142" s="216" t="s">
        <v>135</v>
      </c>
      <c r="AT142" s="216" t="s">
        <v>130</v>
      </c>
      <c r="AU142" s="216" t="s">
        <v>92</v>
      </c>
      <c r="AY142" s="18" t="s">
        <v>127</v>
      </c>
      <c r="BE142" s="217">
        <f>IF(N142="základní",J142,0)</f>
        <v>0</v>
      </c>
      <c r="BF142" s="217">
        <f>IF(N142="snížená",J142,0)</f>
        <v>0</v>
      </c>
      <c r="BG142" s="217">
        <f>IF(N142="zákl. přenesená",J142,0)</f>
        <v>0</v>
      </c>
      <c r="BH142" s="217">
        <f>IF(N142="sníž. přenesená",J142,0)</f>
        <v>0</v>
      </c>
      <c r="BI142" s="217">
        <f>IF(N142="nulová",J142,0)</f>
        <v>0</v>
      </c>
      <c r="BJ142" s="18" t="s">
        <v>90</v>
      </c>
      <c r="BK142" s="217">
        <f>ROUND(I142*H142,2)</f>
        <v>0</v>
      </c>
      <c r="BL142" s="18" t="s">
        <v>135</v>
      </c>
      <c r="BM142" s="216" t="s">
        <v>173</v>
      </c>
    </row>
    <row r="143" spans="1:65" s="2" customFormat="1" ht="39">
      <c r="A143" s="36"/>
      <c r="B143" s="37"/>
      <c r="C143" s="38"/>
      <c r="D143" s="218" t="s">
        <v>137</v>
      </c>
      <c r="E143" s="38"/>
      <c r="F143" s="219" t="s">
        <v>174</v>
      </c>
      <c r="G143" s="38"/>
      <c r="H143" s="38"/>
      <c r="I143" s="117"/>
      <c r="J143" s="38"/>
      <c r="K143" s="38"/>
      <c r="L143" s="41"/>
      <c r="M143" s="220"/>
      <c r="N143" s="221"/>
      <c r="O143" s="73"/>
      <c r="P143" s="73"/>
      <c r="Q143" s="73"/>
      <c r="R143" s="73"/>
      <c r="S143" s="73"/>
      <c r="T143" s="74"/>
      <c r="U143" s="36"/>
      <c r="V143" s="36"/>
      <c r="W143" s="36"/>
      <c r="X143" s="36"/>
      <c r="Y143" s="36"/>
      <c r="Z143" s="36"/>
      <c r="AA143" s="36"/>
      <c r="AB143" s="36"/>
      <c r="AC143" s="36"/>
      <c r="AD143" s="36"/>
      <c r="AE143" s="36"/>
      <c r="AT143" s="18" t="s">
        <v>137</v>
      </c>
      <c r="AU143" s="18" t="s">
        <v>92</v>
      </c>
    </row>
    <row r="144" spans="1:65" s="12" customFormat="1" ht="22.9" customHeight="1">
      <c r="B144" s="189"/>
      <c r="C144" s="190"/>
      <c r="D144" s="191" t="s">
        <v>82</v>
      </c>
      <c r="E144" s="203" t="s">
        <v>175</v>
      </c>
      <c r="F144" s="203" t="s">
        <v>176</v>
      </c>
      <c r="G144" s="190"/>
      <c r="H144" s="190"/>
      <c r="I144" s="193"/>
      <c r="J144" s="204">
        <f>BK144</f>
        <v>0</v>
      </c>
      <c r="K144" s="190"/>
      <c r="L144" s="195"/>
      <c r="M144" s="196"/>
      <c r="N144" s="197"/>
      <c r="O144" s="197"/>
      <c r="P144" s="198">
        <f>SUM(P145:P146)</f>
        <v>0</v>
      </c>
      <c r="Q144" s="197"/>
      <c r="R144" s="198">
        <f>SUM(R145:R146)</f>
        <v>0</v>
      </c>
      <c r="S144" s="197"/>
      <c r="T144" s="199">
        <f>SUM(T145:T146)</f>
        <v>0</v>
      </c>
      <c r="AR144" s="200" t="s">
        <v>126</v>
      </c>
      <c r="AT144" s="201" t="s">
        <v>82</v>
      </c>
      <c r="AU144" s="201" t="s">
        <v>90</v>
      </c>
      <c r="AY144" s="200" t="s">
        <v>127</v>
      </c>
      <c r="BK144" s="202">
        <f>SUM(BK145:BK146)</f>
        <v>0</v>
      </c>
    </row>
    <row r="145" spans="1:65" s="2" customFormat="1" ht="16.5" customHeight="1">
      <c r="A145" s="36"/>
      <c r="B145" s="37"/>
      <c r="C145" s="205" t="s">
        <v>177</v>
      </c>
      <c r="D145" s="205" t="s">
        <v>130</v>
      </c>
      <c r="E145" s="206" t="s">
        <v>178</v>
      </c>
      <c r="F145" s="207" t="s">
        <v>176</v>
      </c>
      <c r="G145" s="208" t="s">
        <v>133</v>
      </c>
      <c r="H145" s="209">
        <v>1</v>
      </c>
      <c r="I145" s="210"/>
      <c r="J145" s="211">
        <f>ROUND(I145*H145,2)</f>
        <v>0</v>
      </c>
      <c r="K145" s="207" t="s">
        <v>134</v>
      </c>
      <c r="L145" s="41"/>
      <c r="M145" s="212" t="s">
        <v>1</v>
      </c>
      <c r="N145" s="213" t="s">
        <v>48</v>
      </c>
      <c r="O145" s="73"/>
      <c r="P145" s="214">
        <f>O145*H145</f>
        <v>0</v>
      </c>
      <c r="Q145" s="214">
        <v>0</v>
      </c>
      <c r="R145" s="214">
        <f>Q145*H145</f>
        <v>0</v>
      </c>
      <c r="S145" s="214">
        <v>0</v>
      </c>
      <c r="T145" s="215">
        <f>S145*H145</f>
        <v>0</v>
      </c>
      <c r="U145" s="36"/>
      <c r="V145" s="36"/>
      <c r="W145" s="36"/>
      <c r="X145" s="36"/>
      <c r="Y145" s="36"/>
      <c r="Z145" s="36"/>
      <c r="AA145" s="36"/>
      <c r="AB145" s="36"/>
      <c r="AC145" s="36"/>
      <c r="AD145" s="36"/>
      <c r="AE145" s="36"/>
      <c r="AR145" s="216" t="s">
        <v>135</v>
      </c>
      <c r="AT145" s="216" t="s">
        <v>130</v>
      </c>
      <c r="AU145" s="216" t="s">
        <v>92</v>
      </c>
      <c r="AY145" s="18" t="s">
        <v>127</v>
      </c>
      <c r="BE145" s="217">
        <f>IF(N145="základní",J145,0)</f>
        <v>0</v>
      </c>
      <c r="BF145" s="217">
        <f>IF(N145="snížená",J145,0)</f>
        <v>0</v>
      </c>
      <c r="BG145" s="217">
        <f>IF(N145="zákl. přenesená",J145,0)</f>
        <v>0</v>
      </c>
      <c r="BH145" s="217">
        <f>IF(N145="sníž. přenesená",J145,0)</f>
        <v>0</v>
      </c>
      <c r="BI145" s="217">
        <f>IF(N145="nulová",J145,0)</f>
        <v>0</v>
      </c>
      <c r="BJ145" s="18" t="s">
        <v>90</v>
      </c>
      <c r="BK145" s="217">
        <f>ROUND(I145*H145,2)</f>
        <v>0</v>
      </c>
      <c r="BL145" s="18" t="s">
        <v>135</v>
      </c>
      <c r="BM145" s="216" t="s">
        <v>179</v>
      </c>
    </row>
    <row r="146" spans="1:65" s="2" customFormat="1" ht="78">
      <c r="A146" s="36"/>
      <c r="B146" s="37"/>
      <c r="C146" s="38"/>
      <c r="D146" s="218" t="s">
        <v>137</v>
      </c>
      <c r="E146" s="38"/>
      <c r="F146" s="219" t="s">
        <v>180</v>
      </c>
      <c r="G146" s="38"/>
      <c r="H146" s="38"/>
      <c r="I146" s="117"/>
      <c r="J146" s="38"/>
      <c r="K146" s="38"/>
      <c r="L146" s="41"/>
      <c r="M146" s="222"/>
      <c r="N146" s="223"/>
      <c r="O146" s="224"/>
      <c r="P146" s="224"/>
      <c r="Q146" s="224"/>
      <c r="R146" s="224"/>
      <c r="S146" s="224"/>
      <c r="T146" s="225"/>
      <c r="U146" s="36"/>
      <c r="V146" s="36"/>
      <c r="W146" s="36"/>
      <c r="X146" s="36"/>
      <c r="Y146" s="36"/>
      <c r="Z146" s="36"/>
      <c r="AA146" s="36"/>
      <c r="AB146" s="36"/>
      <c r="AC146" s="36"/>
      <c r="AD146" s="36"/>
      <c r="AE146" s="36"/>
      <c r="AT146" s="18" t="s">
        <v>137</v>
      </c>
      <c r="AU146" s="18" t="s">
        <v>92</v>
      </c>
    </row>
    <row r="147" spans="1:65" s="2" customFormat="1" ht="6.95" customHeight="1">
      <c r="A147" s="36"/>
      <c r="B147" s="56"/>
      <c r="C147" s="57"/>
      <c r="D147" s="57"/>
      <c r="E147" s="57"/>
      <c r="F147" s="57"/>
      <c r="G147" s="57"/>
      <c r="H147" s="57"/>
      <c r="I147" s="154"/>
      <c r="J147" s="57"/>
      <c r="K147" s="57"/>
      <c r="L147" s="41"/>
      <c r="M147" s="36"/>
      <c r="O147" s="36"/>
      <c r="P147" s="36"/>
      <c r="Q147" s="36"/>
      <c r="R147" s="36"/>
      <c r="S147" s="36"/>
      <c r="T147" s="36"/>
      <c r="U147" s="36"/>
      <c r="V147" s="36"/>
      <c r="W147" s="36"/>
      <c r="X147" s="36"/>
      <c r="Y147" s="36"/>
      <c r="Z147" s="36"/>
      <c r="AA147" s="36"/>
      <c r="AB147" s="36"/>
      <c r="AC147" s="36"/>
      <c r="AD147" s="36"/>
      <c r="AE147" s="36"/>
    </row>
  </sheetData>
  <sheetProtection algorithmName="SHA-512" hashValue="tf7Kh7MJe9S9jSngIPQGlOLp+JK9Zr4PwR7Gi8sZNZEv6mkUPlgownDS6uL9X0qGWKzsQ45tBic/eaHldSitJQ==" saltValue="8hdshiydBlma7VljPkgkjwzJkhcNb8GOHa9JELnw1WIQgd75KJG6pPCrYh8W9FYqw/1NCdAuGK5aU5hRagYS1w==" spinCount="100000" sheet="1" objects="1" scenarios="1" formatColumns="0" formatRows="0" autoFilter="0"/>
  <autoFilter ref="C122:K146"/>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78"/>
  <sheetViews>
    <sheetView showGridLines="0" tabSelected="1"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284"/>
      <c r="M2" s="284"/>
      <c r="N2" s="284"/>
      <c r="O2" s="284"/>
      <c r="P2" s="284"/>
      <c r="Q2" s="284"/>
      <c r="R2" s="284"/>
      <c r="S2" s="284"/>
      <c r="T2" s="284"/>
      <c r="U2" s="284"/>
      <c r="V2" s="284"/>
      <c r="AT2" s="18" t="s">
        <v>96</v>
      </c>
    </row>
    <row r="3" spans="1:46" s="1" customFormat="1" ht="6.95" customHeight="1">
      <c r="B3" s="111"/>
      <c r="C3" s="112"/>
      <c r="D3" s="112"/>
      <c r="E3" s="112"/>
      <c r="F3" s="112"/>
      <c r="G3" s="112"/>
      <c r="H3" s="112"/>
      <c r="I3" s="113"/>
      <c r="J3" s="112"/>
      <c r="K3" s="112"/>
      <c r="L3" s="21"/>
      <c r="AT3" s="18" t="s">
        <v>92</v>
      </c>
    </row>
    <row r="4" spans="1:46" s="1" customFormat="1" ht="24.95" customHeight="1">
      <c r="B4" s="21"/>
      <c r="D4" s="114" t="s">
        <v>97</v>
      </c>
      <c r="I4" s="110"/>
      <c r="L4" s="21"/>
      <c r="M4" s="115" t="s">
        <v>10</v>
      </c>
      <c r="AT4" s="18" t="s">
        <v>4</v>
      </c>
    </row>
    <row r="5" spans="1:46" s="1" customFormat="1" ht="6.95" customHeight="1">
      <c r="B5" s="21"/>
      <c r="I5" s="110"/>
      <c r="L5" s="21"/>
    </row>
    <row r="6" spans="1:46" s="1" customFormat="1" ht="12" customHeight="1">
      <c r="B6" s="21"/>
      <c r="D6" s="116" t="s">
        <v>16</v>
      </c>
      <c r="I6" s="110"/>
      <c r="L6" s="21"/>
    </row>
    <row r="7" spans="1:46" s="1" customFormat="1" ht="16.5" customHeight="1">
      <c r="B7" s="21"/>
      <c r="E7" s="328" t="str">
        <f>'Rekapitulace stavby'!K6</f>
        <v>Realizace úspor energie MŠ U Stadionu 602, Česká Třebová</v>
      </c>
      <c r="F7" s="329"/>
      <c r="G7" s="329"/>
      <c r="H7" s="329"/>
      <c r="I7" s="110"/>
      <c r="L7" s="21"/>
    </row>
    <row r="8" spans="1:46" s="2" customFormat="1" ht="12" customHeight="1">
      <c r="A8" s="36"/>
      <c r="B8" s="41"/>
      <c r="C8" s="36"/>
      <c r="D8" s="116" t="s">
        <v>98</v>
      </c>
      <c r="E8" s="36"/>
      <c r="F8" s="36"/>
      <c r="G8" s="36"/>
      <c r="H8" s="36"/>
      <c r="I8" s="117"/>
      <c r="J8" s="36"/>
      <c r="K8" s="36"/>
      <c r="L8" s="53"/>
      <c r="S8" s="36"/>
      <c r="T8" s="36"/>
      <c r="U8" s="36"/>
      <c r="V8" s="36"/>
      <c r="W8" s="36"/>
      <c r="X8" s="36"/>
      <c r="Y8" s="36"/>
      <c r="Z8" s="36"/>
      <c r="AA8" s="36"/>
      <c r="AB8" s="36"/>
      <c r="AC8" s="36"/>
      <c r="AD8" s="36"/>
      <c r="AE8" s="36"/>
    </row>
    <row r="9" spans="1:46" s="2" customFormat="1" ht="16.5" customHeight="1">
      <c r="A9" s="36"/>
      <c r="B9" s="41"/>
      <c r="C9" s="36"/>
      <c r="D9" s="36"/>
      <c r="E9" s="330" t="s">
        <v>181</v>
      </c>
      <c r="F9" s="331"/>
      <c r="G9" s="331"/>
      <c r="H9" s="331"/>
      <c r="I9" s="117"/>
      <c r="J9" s="36"/>
      <c r="K9" s="36"/>
      <c r="L9" s="53"/>
      <c r="S9" s="36"/>
      <c r="T9" s="36"/>
      <c r="U9" s="36"/>
      <c r="V9" s="36"/>
      <c r="W9" s="36"/>
      <c r="X9" s="36"/>
      <c r="Y9" s="36"/>
      <c r="Z9" s="36"/>
      <c r="AA9" s="36"/>
      <c r="AB9" s="36"/>
      <c r="AC9" s="36"/>
      <c r="AD9" s="36"/>
      <c r="AE9" s="36"/>
    </row>
    <row r="10" spans="1:46" s="2" customFormat="1">
      <c r="A10" s="36"/>
      <c r="B10" s="41"/>
      <c r="C10" s="36"/>
      <c r="D10" s="36"/>
      <c r="E10" s="36"/>
      <c r="F10" s="36"/>
      <c r="G10" s="36"/>
      <c r="H10" s="36"/>
      <c r="I10" s="117"/>
      <c r="J10" s="36"/>
      <c r="K10" s="36"/>
      <c r="L10" s="53"/>
      <c r="S10" s="36"/>
      <c r="T10" s="36"/>
      <c r="U10" s="36"/>
      <c r="V10" s="36"/>
      <c r="W10" s="36"/>
      <c r="X10" s="36"/>
      <c r="Y10" s="36"/>
      <c r="Z10" s="36"/>
      <c r="AA10" s="36"/>
      <c r="AB10" s="36"/>
      <c r="AC10" s="36"/>
      <c r="AD10" s="36"/>
      <c r="AE10" s="36"/>
    </row>
    <row r="11" spans="1:46" s="2" customFormat="1" ht="12" customHeight="1">
      <c r="A11" s="36"/>
      <c r="B11" s="41"/>
      <c r="C11" s="36"/>
      <c r="D11" s="116" t="s">
        <v>18</v>
      </c>
      <c r="E11" s="36"/>
      <c r="F11" s="118" t="s">
        <v>19</v>
      </c>
      <c r="G11" s="36"/>
      <c r="H11" s="36"/>
      <c r="I11" s="119" t="s">
        <v>20</v>
      </c>
      <c r="J11" s="118" t="s">
        <v>1</v>
      </c>
      <c r="K11" s="36"/>
      <c r="L11" s="53"/>
      <c r="S11" s="36"/>
      <c r="T11" s="36"/>
      <c r="U11" s="36"/>
      <c r="V11" s="36"/>
      <c r="W11" s="36"/>
      <c r="X11" s="36"/>
      <c r="Y11" s="36"/>
      <c r="Z11" s="36"/>
      <c r="AA11" s="36"/>
      <c r="AB11" s="36"/>
      <c r="AC11" s="36"/>
      <c r="AD11" s="36"/>
      <c r="AE11" s="36"/>
    </row>
    <row r="12" spans="1:46" s="2" customFormat="1" ht="12" customHeight="1">
      <c r="A12" s="36"/>
      <c r="B12" s="41"/>
      <c r="C12" s="36"/>
      <c r="D12" s="116" t="s">
        <v>22</v>
      </c>
      <c r="E12" s="36"/>
      <c r="F12" s="118" t="s">
        <v>23</v>
      </c>
      <c r="G12" s="36"/>
      <c r="H12" s="36"/>
      <c r="I12" s="119" t="s">
        <v>24</v>
      </c>
      <c r="J12" s="120" t="str">
        <f>'Rekapitulace stavby'!AN8</f>
        <v>21. 2. 2019</v>
      </c>
      <c r="K12" s="36"/>
      <c r="L12" s="53"/>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117"/>
      <c r="J13" s="36"/>
      <c r="K13" s="36"/>
      <c r="L13" s="53"/>
      <c r="S13" s="36"/>
      <c r="T13" s="36"/>
      <c r="U13" s="36"/>
      <c r="V13" s="36"/>
      <c r="W13" s="36"/>
      <c r="X13" s="36"/>
      <c r="Y13" s="36"/>
      <c r="Z13" s="36"/>
      <c r="AA13" s="36"/>
      <c r="AB13" s="36"/>
      <c r="AC13" s="36"/>
      <c r="AD13" s="36"/>
      <c r="AE13" s="36"/>
    </row>
    <row r="14" spans="1:46" s="2" customFormat="1" ht="12" customHeight="1">
      <c r="A14" s="36"/>
      <c r="B14" s="41"/>
      <c r="C14" s="36"/>
      <c r="D14" s="116" t="s">
        <v>30</v>
      </c>
      <c r="E14" s="36"/>
      <c r="F14" s="36"/>
      <c r="G14" s="36"/>
      <c r="H14" s="36"/>
      <c r="I14" s="119" t="s">
        <v>31</v>
      </c>
      <c r="J14" s="118" t="s">
        <v>1</v>
      </c>
      <c r="K14" s="36"/>
      <c r="L14" s="53"/>
      <c r="S14" s="36"/>
      <c r="T14" s="36"/>
      <c r="U14" s="36"/>
      <c r="V14" s="36"/>
      <c r="W14" s="36"/>
      <c r="X14" s="36"/>
      <c r="Y14" s="36"/>
      <c r="Z14" s="36"/>
      <c r="AA14" s="36"/>
      <c r="AB14" s="36"/>
      <c r="AC14" s="36"/>
      <c r="AD14" s="36"/>
      <c r="AE14" s="36"/>
    </row>
    <row r="15" spans="1:46" s="2" customFormat="1" ht="18" customHeight="1">
      <c r="A15" s="36"/>
      <c r="B15" s="41"/>
      <c r="C15" s="36"/>
      <c r="D15" s="36"/>
      <c r="E15" s="118" t="s">
        <v>32</v>
      </c>
      <c r="F15" s="36"/>
      <c r="G15" s="36"/>
      <c r="H15" s="36"/>
      <c r="I15" s="119" t="s">
        <v>33</v>
      </c>
      <c r="J15" s="118" t="s">
        <v>1</v>
      </c>
      <c r="K15" s="36"/>
      <c r="L15" s="53"/>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117"/>
      <c r="J16" s="36"/>
      <c r="K16" s="36"/>
      <c r="L16" s="53"/>
      <c r="S16" s="36"/>
      <c r="T16" s="36"/>
      <c r="U16" s="36"/>
      <c r="V16" s="36"/>
      <c r="W16" s="36"/>
      <c r="X16" s="36"/>
      <c r="Y16" s="36"/>
      <c r="Z16" s="36"/>
      <c r="AA16" s="36"/>
      <c r="AB16" s="36"/>
      <c r="AC16" s="36"/>
      <c r="AD16" s="36"/>
      <c r="AE16" s="36"/>
    </row>
    <row r="17" spans="1:31" s="2" customFormat="1" ht="12" customHeight="1">
      <c r="A17" s="36"/>
      <c r="B17" s="41"/>
      <c r="C17" s="36"/>
      <c r="D17" s="116" t="s">
        <v>34</v>
      </c>
      <c r="E17" s="36"/>
      <c r="F17" s="36"/>
      <c r="G17" s="36"/>
      <c r="H17" s="36"/>
      <c r="I17" s="119" t="s">
        <v>31</v>
      </c>
      <c r="J17" s="31" t="str">
        <f>'Rekapitulace stavby'!AN13</f>
        <v>Vyplň údaj</v>
      </c>
      <c r="K17" s="36"/>
      <c r="L17" s="53"/>
      <c r="S17" s="36"/>
      <c r="T17" s="36"/>
      <c r="U17" s="36"/>
      <c r="V17" s="36"/>
      <c r="W17" s="36"/>
      <c r="X17" s="36"/>
      <c r="Y17" s="36"/>
      <c r="Z17" s="36"/>
      <c r="AA17" s="36"/>
      <c r="AB17" s="36"/>
      <c r="AC17" s="36"/>
      <c r="AD17" s="36"/>
      <c r="AE17" s="36"/>
    </row>
    <row r="18" spans="1:31" s="2" customFormat="1" ht="18" customHeight="1">
      <c r="A18" s="36"/>
      <c r="B18" s="41"/>
      <c r="C18" s="36"/>
      <c r="D18" s="36"/>
      <c r="E18" s="332" t="str">
        <f>'Rekapitulace stavby'!E14</f>
        <v>Vyplň údaj</v>
      </c>
      <c r="F18" s="333"/>
      <c r="G18" s="333"/>
      <c r="H18" s="333"/>
      <c r="I18" s="119" t="s">
        <v>33</v>
      </c>
      <c r="J18" s="31" t="str">
        <f>'Rekapitulace stavby'!AN14</f>
        <v>Vyplň údaj</v>
      </c>
      <c r="K18" s="36"/>
      <c r="L18" s="53"/>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117"/>
      <c r="J19" s="36"/>
      <c r="K19" s="36"/>
      <c r="L19" s="53"/>
      <c r="S19" s="36"/>
      <c r="T19" s="36"/>
      <c r="U19" s="36"/>
      <c r="V19" s="36"/>
      <c r="W19" s="36"/>
      <c r="X19" s="36"/>
      <c r="Y19" s="36"/>
      <c r="Z19" s="36"/>
      <c r="AA19" s="36"/>
      <c r="AB19" s="36"/>
      <c r="AC19" s="36"/>
      <c r="AD19" s="36"/>
      <c r="AE19" s="36"/>
    </row>
    <row r="20" spans="1:31" s="2" customFormat="1" ht="12" customHeight="1">
      <c r="A20" s="36"/>
      <c r="B20" s="41"/>
      <c r="C20" s="36"/>
      <c r="D20" s="116" t="s">
        <v>36</v>
      </c>
      <c r="E20" s="36"/>
      <c r="F20" s="36"/>
      <c r="G20" s="36"/>
      <c r="H20" s="36"/>
      <c r="I20" s="119" t="s">
        <v>31</v>
      </c>
      <c r="J20" s="118" t="s">
        <v>1</v>
      </c>
      <c r="K20" s="36"/>
      <c r="L20" s="53"/>
      <c r="S20" s="36"/>
      <c r="T20" s="36"/>
      <c r="U20" s="36"/>
      <c r="V20" s="36"/>
      <c r="W20" s="36"/>
      <c r="X20" s="36"/>
      <c r="Y20" s="36"/>
      <c r="Z20" s="36"/>
      <c r="AA20" s="36"/>
      <c r="AB20" s="36"/>
      <c r="AC20" s="36"/>
      <c r="AD20" s="36"/>
      <c r="AE20" s="36"/>
    </row>
    <row r="21" spans="1:31" s="2" customFormat="1" ht="18" customHeight="1">
      <c r="A21" s="36"/>
      <c r="B21" s="41"/>
      <c r="C21" s="36"/>
      <c r="D21" s="36"/>
      <c r="E21" s="118" t="s">
        <v>37</v>
      </c>
      <c r="F21" s="36"/>
      <c r="G21" s="36"/>
      <c r="H21" s="36"/>
      <c r="I21" s="119" t="s">
        <v>33</v>
      </c>
      <c r="J21" s="118" t="s">
        <v>1</v>
      </c>
      <c r="K21" s="36"/>
      <c r="L21" s="53"/>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117"/>
      <c r="J22" s="36"/>
      <c r="K22" s="36"/>
      <c r="L22" s="53"/>
      <c r="S22" s="36"/>
      <c r="T22" s="36"/>
      <c r="U22" s="36"/>
      <c r="V22" s="36"/>
      <c r="W22" s="36"/>
      <c r="X22" s="36"/>
      <c r="Y22" s="36"/>
      <c r="Z22" s="36"/>
      <c r="AA22" s="36"/>
      <c r="AB22" s="36"/>
      <c r="AC22" s="36"/>
      <c r="AD22" s="36"/>
      <c r="AE22" s="36"/>
    </row>
    <row r="23" spans="1:31" s="2" customFormat="1" ht="12" customHeight="1">
      <c r="A23" s="36"/>
      <c r="B23" s="41"/>
      <c r="C23" s="36"/>
      <c r="D23" s="116" t="s">
        <v>39</v>
      </c>
      <c r="E23" s="36"/>
      <c r="F23" s="36"/>
      <c r="G23" s="36"/>
      <c r="H23" s="36"/>
      <c r="I23" s="119" t="s">
        <v>31</v>
      </c>
      <c r="J23" s="118" t="str">
        <f>IF('Rekapitulace stavby'!AN19="","",'Rekapitulace stavby'!AN19)</f>
        <v/>
      </c>
      <c r="K23" s="36"/>
      <c r="L23" s="53"/>
      <c r="S23" s="36"/>
      <c r="T23" s="36"/>
      <c r="U23" s="36"/>
      <c r="V23" s="36"/>
      <c r="W23" s="36"/>
      <c r="X23" s="36"/>
      <c r="Y23" s="36"/>
      <c r="Z23" s="36"/>
      <c r="AA23" s="36"/>
      <c r="AB23" s="36"/>
      <c r="AC23" s="36"/>
      <c r="AD23" s="36"/>
      <c r="AE23" s="36"/>
    </row>
    <row r="24" spans="1:31" s="2" customFormat="1" ht="18" customHeight="1">
      <c r="A24" s="36"/>
      <c r="B24" s="41"/>
      <c r="C24" s="36"/>
      <c r="D24" s="36"/>
      <c r="E24" s="118" t="str">
        <f>IF('Rekapitulace stavby'!E20="","",'Rekapitulace stavby'!E20)</f>
        <v xml:space="preserve"> </v>
      </c>
      <c r="F24" s="36"/>
      <c r="G24" s="36"/>
      <c r="H24" s="36"/>
      <c r="I24" s="119" t="s">
        <v>33</v>
      </c>
      <c r="J24" s="118" t="str">
        <f>IF('Rekapitulace stavby'!AN20="","",'Rekapitulace stavby'!AN20)</f>
        <v/>
      </c>
      <c r="K24" s="36"/>
      <c r="L24" s="53"/>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117"/>
      <c r="J25" s="36"/>
      <c r="K25" s="36"/>
      <c r="L25" s="53"/>
      <c r="S25" s="36"/>
      <c r="T25" s="36"/>
      <c r="U25" s="36"/>
      <c r="V25" s="36"/>
      <c r="W25" s="36"/>
      <c r="X25" s="36"/>
      <c r="Y25" s="36"/>
      <c r="Z25" s="36"/>
      <c r="AA25" s="36"/>
      <c r="AB25" s="36"/>
      <c r="AC25" s="36"/>
      <c r="AD25" s="36"/>
      <c r="AE25" s="36"/>
    </row>
    <row r="26" spans="1:31" s="2" customFormat="1" ht="12" customHeight="1">
      <c r="A26" s="36"/>
      <c r="B26" s="41"/>
      <c r="C26" s="36"/>
      <c r="D26" s="116" t="s">
        <v>41</v>
      </c>
      <c r="E26" s="36"/>
      <c r="F26" s="36"/>
      <c r="G26" s="36"/>
      <c r="H26" s="36"/>
      <c r="I26" s="117"/>
      <c r="J26" s="36"/>
      <c r="K26" s="36"/>
      <c r="L26" s="53"/>
      <c r="S26" s="36"/>
      <c r="T26" s="36"/>
      <c r="U26" s="36"/>
      <c r="V26" s="36"/>
      <c r="W26" s="36"/>
      <c r="X26" s="36"/>
      <c r="Y26" s="36"/>
      <c r="Z26" s="36"/>
      <c r="AA26" s="36"/>
      <c r="AB26" s="36"/>
      <c r="AC26" s="36"/>
      <c r="AD26" s="36"/>
      <c r="AE26" s="36"/>
    </row>
    <row r="27" spans="1:31" s="8" customFormat="1" ht="83.25" customHeight="1">
      <c r="A27" s="121"/>
      <c r="B27" s="122"/>
      <c r="C27" s="121"/>
      <c r="D27" s="121"/>
      <c r="E27" s="334" t="s">
        <v>42</v>
      </c>
      <c r="F27" s="334"/>
      <c r="G27" s="334"/>
      <c r="H27" s="334"/>
      <c r="I27" s="123"/>
      <c r="J27" s="121"/>
      <c r="K27" s="121"/>
      <c r="L27" s="124"/>
      <c r="S27" s="121"/>
      <c r="T27" s="121"/>
      <c r="U27" s="121"/>
      <c r="V27" s="121"/>
      <c r="W27" s="121"/>
      <c r="X27" s="121"/>
      <c r="Y27" s="121"/>
      <c r="Z27" s="121"/>
      <c r="AA27" s="121"/>
      <c r="AB27" s="121"/>
      <c r="AC27" s="121"/>
      <c r="AD27" s="121"/>
      <c r="AE27" s="121"/>
    </row>
    <row r="28" spans="1:31" s="2" customFormat="1" ht="6.95" customHeight="1">
      <c r="A28" s="36"/>
      <c r="B28" s="41"/>
      <c r="C28" s="36"/>
      <c r="D28" s="36"/>
      <c r="E28" s="36"/>
      <c r="F28" s="36"/>
      <c r="G28" s="36"/>
      <c r="H28" s="36"/>
      <c r="I28" s="117"/>
      <c r="J28" s="36"/>
      <c r="K28" s="36"/>
      <c r="L28" s="53"/>
      <c r="S28" s="36"/>
      <c r="T28" s="36"/>
      <c r="U28" s="36"/>
      <c r="V28" s="36"/>
      <c r="W28" s="36"/>
      <c r="X28" s="36"/>
      <c r="Y28" s="36"/>
      <c r="Z28" s="36"/>
      <c r="AA28" s="36"/>
      <c r="AB28" s="36"/>
      <c r="AC28" s="36"/>
      <c r="AD28" s="36"/>
      <c r="AE28" s="36"/>
    </row>
    <row r="29" spans="1:31" s="2" customFormat="1" ht="6.95" customHeight="1">
      <c r="A29" s="36"/>
      <c r="B29" s="41"/>
      <c r="C29" s="36"/>
      <c r="D29" s="125"/>
      <c r="E29" s="125"/>
      <c r="F29" s="125"/>
      <c r="G29" s="125"/>
      <c r="H29" s="125"/>
      <c r="I29" s="126"/>
      <c r="J29" s="125"/>
      <c r="K29" s="125"/>
      <c r="L29" s="53"/>
      <c r="S29" s="36"/>
      <c r="T29" s="36"/>
      <c r="U29" s="36"/>
      <c r="V29" s="36"/>
      <c r="W29" s="36"/>
      <c r="X29" s="36"/>
      <c r="Y29" s="36"/>
      <c r="Z29" s="36"/>
      <c r="AA29" s="36"/>
      <c r="AB29" s="36"/>
      <c r="AC29" s="36"/>
      <c r="AD29" s="36"/>
      <c r="AE29" s="36"/>
    </row>
    <row r="30" spans="1:31" s="2" customFormat="1" ht="25.35" customHeight="1">
      <c r="A30" s="36"/>
      <c r="B30" s="41"/>
      <c r="C30" s="36"/>
      <c r="D30" s="127" t="s">
        <v>43</v>
      </c>
      <c r="E30" s="36"/>
      <c r="F30" s="36"/>
      <c r="G30" s="36"/>
      <c r="H30" s="36"/>
      <c r="I30" s="117"/>
      <c r="J30" s="128">
        <f>ROUND(J140, 2)</f>
        <v>0</v>
      </c>
      <c r="K30" s="36"/>
      <c r="L30" s="53"/>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53"/>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45</v>
      </c>
      <c r="G32" s="36"/>
      <c r="H32" s="36"/>
      <c r="I32" s="130" t="s">
        <v>44</v>
      </c>
      <c r="J32" s="129" t="s">
        <v>46</v>
      </c>
      <c r="K32" s="36"/>
      <c r="L32" s="53"/>
      <c r="S32" s="36"/>
      <c r="T32" s="36"/>
      <c r="U32" s="36"/>
      <c r="V32" s="36"/>
      <c r="W32" s="36"/>
      <c r="X32" s="36"/>
      <c r="Y32" s="36"/>
      <c r="Z32" s="36"/>
      <c r="AA32" s="36"/>
      <c r="AB32" s="36"/>
      <c r="AC32" s="36"/>
      <c r="AD32" s="36"/>
      <c r="AE32" s="36"/>
    </row>
    <row r="33" spans="1:31" s="2" customFormat="1" ht="14.45" customHeight="1">
      <c r="A33" s="36"/>
      <c r="B33" s="41"/>
      <c r="C33" s="36"/>
      <c r="D33" s="131" t="s">
        <v>47</v>
      </c>
      <c r="E33" s="116" t="s">
        <v>48</v>
      </c>
      <c r="F33" s="132">
        <f>ROUND((SUM(BE140:BE477)),  2)</f>
        <v>0</v>
      </c>
      <c r="G33" s="36"/>
      <c r="H33" s="36"/>
      <c r="I33" s="133">
        <v>0.21</v>
      </c>
      <c r="J33" s="132">
        <f>ROUND(((SUM(BE140:BE477))*I33),  2)</f>
        <v>0</v>
      </c>
      <c r="K33" s="36"/>
      <c r="L33" s="53"/>
      <c r="S33" s="36"/>
      <c r="T33" s="36"/>
      <c r="U33" s="36"/>
      <c r="V33" s="36"/>
      <c r="W33" s="36"/>
      <c r="X33" s="36"/>
      <c r="Y33" s="36"/>
      <c r="Z33" s="36"/>
      <c r="AA33" s="36"/>
      <c r="AB33" s="36"/>
      <c r="AC33" s="36"/>
      <c r="AD33" s="36"/>
      <c r="AE33" s="36"/>
    </row>
    <row r="34" spans="1:31" s="2" customFormat="1" ht="14.45" customHeight="1">
      <c r="A34" s="36"/>
      <c r="B34" s="41"/>
      <c r="C34" s="36"/>
      <c r="D34" s="36"/>
      <c r="E34" s="116" t="s">
        <v>49</v>
      </c>
      <c r="F34" s="132">
        <f>ROUND((SUM(BF140:BF477)),  2)</f>
        <v>0</v>
      </c>
      <c r="G34" s="36"/>
      <c r="H34" s="36"/>
      <c r="I34" s="133">
        <v>0.15</v>
      </c>
      <c r="J34" s="132">
        <f>ROUND(((SUM(BF140:BF477))*I34),  2)</f>
        <v>0</v>
      </c>
      <c r="K34" s="36"/>
      <c r="L34" s="53"/>
      <c r="S34" s="36"/>
      <c r="T34" s="36"/>
      <c r="U34" s="36"/>
      <c r="V34" s="36"/>
      <c r="W34" s="36"/>
      <c r="X34" s="36"/>
      <c r="Y34" s="36"/>
      <c r="Z34" s="36"/>
      <c r="AA34" s="36"/>
      <c r="AB34" s="36"/>
      <c r="AC34" s="36"/>
      <c r="AD34" s="36"/>
      <c r="AE34" s="36"/>
    </row>
    <row r="35" spans="1:31" s="2" customFormat="1" ht="14.45" hidden="1" customHeight="1">
      <c r="A35" s="36"/>
      <c r="B35" s="41"/>
      <c r="C35" s="36"/>
      <c r="D35" s="36"/>
      <c r="E35" s="116" t="s">
        <v>50</v>
      </c>
      <c r="F35" s="132">
        <f>ROUND((SUM(BG140:BG477)),  2)</f>
        <v>0</v>
      </c>
      <c r="G35" s="36"/>
      <c r="H35" s="36"/>
      <c r="I35" s="133">
        <v>0.21</v>
      </c>
      <c r="J35" s="132">
        <f>0</f>
        <v>0</v>
      </c>
      <c r="K35" s="36"/>
      <c r="L35" s="53"/>
      <c r="S35" s="36"/>
      <c r="T35" s="36"/>
      <c r="U35" s="36"/>
      <c r="V35" s="36"/>
      <c r="W35" s="36"/>
      <c r="X35" s="36"/>
      <c r="Y35" s="36"/>
      <c r="Z35" s="36"/>
      <c r="AA35" s="36"/>
      <c r="AB35" s="36"/>
      <c r="AC35" s="36"/>
      <c r="AD35" s="36"/>
      <c r="AE35" s="36"/>
    </row>
    <row r="36" spans="1:31" s="2" customFormat="1" ht="14.45" hidden="1" customHeight="1">
      <c r="A36" s="36"/>
      <c r="B36" s="41"/>
      <c r="C36" s="36"/>
      <c r="D36" s="36"/>
      <c r="E36" s="116" t="s">
        <v>51</v>
      </c>
      <c r="F36" s="132">
        <f>ROUND((SUM(BH140:BH477)),  2)</f>
        <v>0</v>
      </c>
      <c r="G36" s="36"/>
      <c r="H36" s="36"/>
      <c r="I36" s="133">
        <v>0.15</v>
      </c>
      <c r="J36" s="132">
        <f>0</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16" t="s">
        <v>52</v>
      </c>
      <c r="F37" s="132">
        <f>ROUND((SUM(BI140:BI477)),  2)</f>
        <v>0</v>
      </c>
      <c r="G37" s="36"/>
      <c r="H37" s="36"/>
      <c r="I37" s="133">
        <v>0</v>
      </c>
      <c r="J37" s="132">
        <f>0</f>
        <v>0</v>
      </c>
      <c r="K37" s="36"/>
      <c r="L37" s="53"/>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117"/>
      <c r="J38" s="36"/>
      <c r="K38" s="36"/>
      <c r="L38" s="53"/>
      <c r="S38" s="36"/>
      <c r="T38" s="36"/>
      <c r="U38" s="36"/>
      <c r="V38" s="36"/>
      <c r="W38" s="36"/>
      <c r="X38" s="36"/>
      <c r="Y38" s="36"/>
      <c r="Z38" s="36"/>
      <c r="AA38" s="36"/>
      <c r="AB38" s="36"/>
      <c r="AC38" s="36"/>
      <c r="AD38" s="36"/>
      <c r="AE38" s="36"/>
    </row>
    <row r="39" spans="1:31" s="2" customFormat="1" ht="25.35" customHeight="1">
      <c r="A39" s="36"/>
      <c r="B39" s="41"/>
      <c r="C39" s="134"/>
      <c r="D39" s="135" t="s">
        <v>53</v>
      </c>
      <c r="E39" s="136"/>
      <c r="F39" s="136"/>
      <c r="G39" s="137" t="s">
        <v>54</v>
      </c>
      <c r="H39" s="138" t="s">
        <v>55</v>
      </c>
      <c r="I39" s="139"/>
      <c r="J39" s="140">
        <f>SUM(J30:J37)</f>
        <v>0</v>
      </c>
      <c r="K39" s="141"/>
      <c r="L39" s="53"/>
      <c r="S39" s="36"/>
      <c r="T39" s="36"/>
      <c r="U39" s="36"/>
      <c r="V39" s="36"/>
      <c r="W39" s="36"/>
      <c r="X39" s="36"/>
      <c r="Y39" s="36"/>
      <c r="Z39" s="36"/>
      <c r="AA39" s="36"/>
      <c r="AB39" s="36"/>
      <c r="AC39" s="36"/>
      <c r="AD39" s="36"/>
      <c r="AE39" s="36"/>
    </row>
    <row r="40" spans="1:31" s="2" customFormat="1" ht="14.45" customHeight="1">
      <c r="A40" s="36"/>
      <c r="B40" s="41"/>
      <c r="C40" s="36"/>
      <c r="D40" s="36"/>
      <c r="E40" s="36"/>
      <c r="F40" s="36"/>
      <c r="G40" s="36"/>
      <c r="H40" s="36"/>
      <c r="I40" s="117"/>
      <c r="J40" s="36"/>
      <c r="K40" s="36"/>
      <c r="L40" s="53"/>
      <c r="S40" s="36"/>
      <c r="T40" s="36"/>
      <c r="U40" s="36"/>
      <c r="V40" s="36"/>
      <c r="W40" s="36"/>
      <c r="X40" s="36"/>
      <c r="Y40" s="36"/>
      <c r="Z40" s="36"/>
      <c r="AA40" s="36"/>
      <c r="AB40" s="36"/>
      <c r="AC40" s="36"/>
      <c r="AD40" s="36"/>
      <c r="AE40" s="36"/>
    </row>
    <row r="41" spans="1:31" s="1" customFormat="1" ht="14.45" customHeight="1">
      <c r="B41" s="21"/>
      <c r="I41" s="110"/>
      <c r="L41" s="21"/>
    </row>
    <row r="42" spans="1:31" s="1" customFormat="1" ht="14.45" customHeight="1">
      <c r="B42" s="21"/>
      <c r="I42" s="110"/>
      <c r="L42" s="21"/>
    </row>
    <row r="43" spans="1:31" s="1" customFormat="1" ht="14.45" customHeight="1">
      <c r="B43" s="21"/>
      <c r="I43" s="110"/>
      <c r="L43" s="21"/>
    </row>
    <row r="44" spans="1:31" s="1" customFormat="1" ht="14.45" customHeight="1">
      <c r="B44" s="21"/>
      <c r="I44" s="110"/>
      <c r="L44" s="21"/>
    </row>
    <row r="45" spans="1:31" s="1" customFormat="1" ht="14.45" customHeight="1">
      <c r="B45" s="21"/>
      <c r="I45" s="110"/>
      <c r="L45" s="21"/>
    </row>
    <row r="46" spans="1:31" s="1" customFormat="1" ht="14.45" customHeight="1">
      <c r="B46" s="21"/>
      <c r="I46" s="110"/>
      <c r="L46" s="21"/>
    </row>
    <row r="47" spans="1:31" s="1" customFormat="1" ht="14.45" customHeight="1">
      <c r="B47" s="21"/>
      <c r="I47" s="110"/>
      <c r="L47" s="21"/>
    </row>
    <row r="48" spans="1:31" s="1" customFormat="1" ht="14.45" customHeight="1">
      <c r="B48" s="21"/>
      <c r="I48" s="110"/>
      <c r="L48" s="21"/>
    </row>
    <row r="49" spans="1:31" s="1" customFormat="1" ht="14.45" customHeight="1">
      <c r="B49" s="21"/>
      <c r="I49" s="110"/>
      <c r="L49" s="21"/>
    </row>
    <row r="50" spans="1:31" s="2" customFormat="1" ht="14.45" customHeight="1">
      <c r="B50" s="53"/>
      <c r="D50" s="142" t="s">
        <v>56</v>
      </c>
      <c r="E50" s="143"/>
      <c r="F50" s="143"/>
      <c r="G50" s="142" t="s">
        <v>57</v>
      </c>
      <c r="H50" s="143"/>
      <c r="I50" s="144"/>
      <c r="J50" s="143"/>
      <c r="K50" s="143"/>
      <c r="L50" s="5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6"/>
      <c r="B61" s="41"/>
      <c r="C61" s="36"/>
      <c r="D61" s="145" t="s">
        <v>58</v>
      </c>
      <c r="E61" s="146"/>
      <c r="F61" s="147" t="s">
        <v>59</v>
      </c>
      <c r="G61" s="145" t="s">
        <v>58</v>
      </c>
      <c r="H61" s="146"/>
      <c r="I61" s="148"/>
      <c r="J61" s="149" t="s">
        <v>59</v>
      </c>
      <c r="K61" s="146"/>
      <c r="L61" s="53"/>
      <c r="S61" s="36"/>
      <c r="T61" s="36"/>
      <c r="U61" s="36"/>
      <c r="V61" s="36"/>
      <c r="W61" s="36"/>
      <c r="X61" s="36"/>
      <c r="Y61" s="36"/>
      <c r="Z61" s="36"/>
      <c r="AA61" s="36"/>
      <c r="AB61" s="36"/>
      <c r="AC61" s="36"/>
      <c r="AD61" s="36"/>
      <c r="AE61" s="36"/>
    </row>
    <row r="62" spans="1:31">
      <c r="B62" s="21"/>
      <c r="L62" s="21"/>
    </row>
    <row r="63" spans="1:31">
      <c r="B63" s="21"/>
      <c r="L63" s="21"/>
    </row>
    <row r="64" spans="1:31">
      <c r="B64" s="21"/>
      <c r="L64" s="21"/>
    </row>
    <row r="65" spans="1:31" s="2" customFormat="1" ht="12.75">
      <c r="A65" s="36"/>
      <c r="B65" s="41"/>
      <c r="C65" s="36"/>
      <c r="D65" s="142" t="s">
        <v>60</v>
      </c>
      <c r="E65" s="150"/>
      <c r="F65" s="150"/>
      <c r="G65" s="142" t="s">
        <v>61</v>
      </c>
      <c r="H65" s="150"/>
      <c r="I65" s="151"/>
      <c r="J65" s="150"/>
      <c r="K65" s="150"/>
      <c r="L65" s="53"/>
      <c r="S65" s="36"/>
      <c r="T65" s="36"/>
      <c r="U65" s="36"/>
      <c r="V65" s="36"/>
      <c r="W65" s="36"/>
      <c r="X65" s="36"/>
      <c r="Y65" s="36"/>
      <c r="Z65" s="36"/>
      <c r="AA65" s="36"/>
      <c r="AB65" s="36"/>
      <c r="AC65" s="36"/>
      <c r="AD65" s="36"/>
      <c r="AE65" s="36"/>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6"/>
      <c r="B76" s="41"/>
      <c r="C76" s="36"/>
      <c r="D76" s="145" t="s">
        <v>58</v>
      </c>
      <c r="E76" s="146"/>
      <c r="F76" s="147" t="s">
        <v>59</v>
      </c>
      <c r="G76" s="145" t="s">
        <v>58</v>
      </c>
      <c r="H76" s="146"/>
      <c r="I76" s="148"/>
      <c r="J76" s="149" t="s">
        <v>59</v>
      </c>
      <c r="K76" s="146"/>
      <c r="L76" s="53"/>
      <c r="S76" s="36"/>
      <c r="T76" s="36"/>
      <c r="U76" s="36"/>
      <c r="V76" s="36"/>
      <c r="W76" s="36"/>
      <c r="X76" s="36"/>
      <c r="Y76" s="36"/>
      <c r="Z76" s="36"/>
      <c r="AA76" s="36"/>
      <c r="AB76" s="36"/>
      <c r="AC76" s="36"/>
      <c r="AD76" s="36"/>
      <c r="AE76" s="36"/>
    </row>
    <row r="77" spans="1:31" s="2" customFormat="1" ht="14.45" customHeight="1">
      <c r="A77" s="36"/>
      <c r="B77" s="152"/>
      <c r="C77" s="153"/>
      <c r="D77" s="153"/>
      <c r="E77" s="153"/>
      <c r="F77" s="153"/>
      <c r="G77" s="153"/>
      <c r="H77" s="153"/>
      <c r="I77" s="154"/>
      <c r="J77" s="153"/>
      <c r="K77" s="153"/>
      <c r="L77" s="53"/>
      <c r="S77" s="36"/>
      <c r="T77" s="36"/>
      <c r="U77" s="36"/>
      <c r="V77" s="36"/>
      <c r="W77" s="36"/>
      <c r="X77" s="36"/>
      <c r="Y77" s="36"/>
      <c r="Z77" s="36"/>
      <c r="AA77" s="36"/>
      <c r="AB77" s="36"/>
      <c r="AC77" s="36"/>
      <c r="AD77" s="36"/>
      <c r="AE77" s="36"/>
    </row>
    <row r="81" spans="1:47" s="2" customFormat="1" ht="6.95" customHeight="1">
      <c r="A81" s="36"/>
      <c r="B81" s="155"/>
      <c r="C81" s="156"/>
      <c r="D81" s="156"/>
      <c r="E81" s="156"/>
      <c r="F81" s="156"/>
      <c r="G81" s="156"/>
      <c r="H81" s="156"/>
      <c r="I81" s="157"/>
      <c r="J81" s="156"/>
      <c r="K81" s="156"/>
      <c r="L81" s="53"/>
      <c r="S81" s="36"/>
      <c r="T81" s="36"/>
      <c r="U81" s="36"/>
      <c r="V81" s="36"/>
      <c r="W81" s="36"/>
      <c r="X81" s="36"/>
      <c r="Y81" s="36"/>
      <c r="Z81" s="36"/>
      <c r="AA81" s="36"/>
      <c r="AB81" s="36"/>
      <c r="AC81" s="36"/>
      <c r="AD81" s="36"/>
      <c r="AE81" s="36"/>
    </row>
    <row r="82" spans="1:47" s="2" customFormat="1" ht="24.95" customHeight="1">
      <c r="A82" s="36"/>
      <c r="B82" s="37"/>
      <c r="C82" s="24" t="s">
        <v>100</v>
      </c>
      <c r="D82" s="38"/>
      <c r="E82" s="38"/>
      <c r="F82" s="38"/>
      <c r="G82" s="38"/>
      <c r="H82" s="38"/>
      <c r="I82" s="117"/>
      <c r="J82" s="38"/>
      <c r="K82" s="38"/>
      <c r="L82" s="53"/>
      <c r="S82" s="36"/>
      <c r="T82" s="36"/>
      <c r="U82" s="36"/>
      <c r="V82" s="36"/>
      <c r="W82" s="36"/>
      <c r="X82" s="36"/>
      <c r="Y82" s="36"/>
      <c r="Z82" s="36"/>
      <c r="AA82" s="36"/>
      <c r="AB82" s="36"/>
      <c r="AC82" s="36"/>
      <c r="AD82" s="36"/>
      <c r="AE82" s="36"/>
    </row>
    <row r="83" spans="1:47" s="2" customFormat="1" ht="6.95" customHeight="1">
      <c r="A83" s="36"/>
      <c r="B83" s="37"/>
      <c r="C83" s="38"/>
      <c r="D83" s="38"/>
      <c r="E83" s="38"/>
      <c r="F83" s="38"/>
      <c r="G83" s="38"/>
      <c r="H83" s="38"/>
      <c r="I83" s="117"/>
      <c r="J83" s="38"/>
      <c r="K83" s="38"/>
      <c r="L83" s="53"/>
      <c r="S83" s="36"/>
      <c r="T83" s="36"/>
      <c r="U83" s="36"/>
      <c r="V83" s="36"/>
      <c r="W83" s="36"/>
      <c r="X83" s="36"/>
      <c r="Y83" s="36"/>
      <c r="Z83" s="36"/>
      <c r="AA83" s="36"/>
      <c r="AB83" s="36"/>
      <c r="AC83" s="36"/>
      <c r="AD83" s="36"/>
      <c r="AE83" s="36"/>
    </row>
    <row r="84" spans="1:47" s="2" customFormat="1" ht="12" customHeight="1">
      <c r="A84" s="36"/>
      <c r="B84" s="37"/>
      <c r="C84" s="30" t="s">
        <v>16</v>
      </c>
      <c r="D84" s="38"/>
      <c r="E84" s="38"/>
      <c r="F84" s="38"/>
      <c r="G84" s="38"/>
      <c r="H84" s="38"/>
      <c r="I84" s="117"/>
      <c r="J84" s="38"/>
      <c r="K84" s="38"/>
      <c r="L84" s="53"/>
      <c r="S84" s="36"/>
      <c r="T84" s="36"/>
      <c r="U84" s="36"/>
      <c r="V84" s="36"/>
      <c r="W84" s="36"/>
      <c r="X84" s="36"/>
      <c r="Y84" s="36"/>
      <c r="Z84" s="36"/>
      <c r="AA84" s="36"/>
      <c r="AB84" s="36"/>
      <c r="AC84" s="36"/>
      <c r="AD84" s="36"/>
      <c r="AE84" s="36"/>
    </row>
    <row r="85" spans="1:47" s="2" customFormat="1" ht="16.5" customHeight="1">
      <c r="A85" s="36"/>
      <c r="B85" s="37"/>
      <c r="C85" s="38"/>
      <c r="D85" s="38"/>
      <c r="E85" s="326" t="str">
        <f>E7</f>
        <v>Realizace úspor energie MŠ U Stadionu 602, Česká Třebová</v>
      </c>
      <c r="F85" s="327"/>
      <c r="G85" s="327"/>
      <c r="H85" s="327"/>
      <c r="I85" s="117"/>
      <c r="J85" s="38"/>
      <c r="K85" s="38"/>
      <c r="L85" s="53"/>
      <c r="S85" s="36"/>
      <c r="T85" s="36"/>
      <c r="U85" s="36"/>
      <c r="V85" s="36"/>
      <c r="W85" s="36"/>
      <c r="X85" s="36"/>
      <c r="Y85" s="36"/>
      <c r="Z85" s="36"/>
      <c r="AA85" s="36"/>
      <c r="AB85" s="36"/>
      <c r="AC85" s="36"/>
      <c r="AD85" s="36"/>
      <c r="AE85" s="36"/>
    </row>
    <row r="86" spans="1:47" s="2" customFormat="1" ht="12" customHeight="1">
      <c r="A86" s="36"/>
      <c r="B86" s="37"/>
      <c r="C86" s="30" t="s">
        <v>98</v>
      </c>
      <c r="D86" s="38"/>
      <c r="E86" s="38"/>
      <c r="F86" s="38"/>
      <c r="G86" s="38"/>
      <c r="H86" s="38"/>
      <c r="I86" s="117"/>
      <c r="J86" s="38"/>
      <c r="K86" s="38"/>
      <c r="L86" s="53"/>
      <c r="S86" s="36"/>
      <c r="T86" s="36"/>
      <c r="U86" s="36"/>
      <c r="V86" s="36"/>
      <c r="W86" s="36"/>
      <c r="X86" s="36"/>
      <c r="Y86" s="36"/>
      <c r="Z86" s="36"/>
      <c r="AA86" s="36"/>
      <c r="AB86" s="36"/>
      <c r="AC86" s="36"/>
      <c r="AD86" s="36"/>
      <c r="AE86" s="36"/>
    </row>
    <row r="87" spans="1:47" s="2" customFormat="1" ht="16.5" customHeight="1">
      <c r="A87" s="36"/>
      <c r="B87" s="37"/>
      <c r="C87" s="38"/>
      <c r="D87" s="38"/>
      <c r="E87" s="295" t="str">
        <f>E9</f>
        <v>D.1.1 - Architektonicko-stavební řešení</v>
      </c>
      <c r="F87" s="325"/>
      <c r="G87" s="325"/>
      <c r="H87" s="325"/>
      <c r="I87" s="117"/>
      <c r="J87" s="38"/>
      <c r="K87" s="38"/>
      <c r="L87" s="53"/>
      <c r="S87" s="36"/>
      <c r="T87" s="36"/>
      <c r="U87" s="36"/>
      <c r="V87" s="36"/>
      <c r="W87" s="36"/>
      <c r="X87" s="36"/>
      <c r="Y87" s="36"/>
      <c r="Z87" s="36"/>
      <c r="AA87" s="36"/>
      <c r="AB87" s="36"/>
      <c r="AC87" s="36"/>
      <c r="AD87" s="36"/>
      <c r="AE87" s="36"/>
    </row>
    <row r="88" spans="1:47" s="2" customFormat="1" ht="6.95" customHeight="1">
      <c r="A88" s="36"/>
      <c r="B88" s="37"/>
      <c r="C88" s="38"/>
      <c r="D88" s="38"/>
      <c r="E88" s="38"/>
      <c r="F88" s="38"/>
      <c r="G88" s="38"/>
      <c r="H88" s="38"/>
      <c r="I88" s="117"/>
      <c r="J88" s="38"/>
      <c r="K88" s="38"/>
      <c r="L88" s="53"/>
      <c r="S88" s="36"/>
      <c r="T88" s="36"/>
      <c r="U88" s="36"/>
      <c r="V88" s="36"/>
      <c r="W88" s="36"/>
      <c r="X88" s="36"/>
      <c r="Y88" s="36"/>
      <c r="Z88" s="36"/>
      <c r="AA88" s="36"/>
      <c r="AB88" s="36"/>
      <c r="AC88" s="36"/>
      <c r="AD88" s="36"/>
      <c r="AE88" s="36"/>
    </row>
    <row r="89" spans="1:47" s="2" customFormat="1" ht="12" customHeight="1">
      <c r="A89" s="36"/>
      <c r="B89" s="37"/>
      <c r="C89" s="30" t="s">
        <v>22</v>
      </c>
      <c r="D89" s="38"/>
      <c r="E89" s="38"/>
      <c r="F89" s="28" t="str">
        <f>F12</f>
        <v>MŠ U Stadionu 602, Česká Třebová</v>
      </c>
      <c r="G89" s="38"/>
      <c r="H89" s="38"/>
      <c r="I89" s="119" t="s">
        <v>24</v>
      </c>
      <c r="J89" s="68" t="str">
        <f>IF(J12="","",J12)</f>
        <v>21. 2. 2019</v>
      </c>
      <c r="K89" s="38"/>
      <c r="L89" s="53"/>
      <c r="S89" s="36"/>
      <c r="T89" s="36"/>
      <c r="U89" s="36"/>
      <c r="V89" s="36"/>
      <c r="W89" s="36"/>
      <c r="X89" s="36"/>
      <c r="Y89" s="36"/>
      <c r="Z89" s="36"/>
      <c r="AA89" s="36"/>
      <c r="AB89" s="36"/>
      <c r="AC89" s="36"/>
      <c r="AD89" s="36"/>
      <c r="AE89" s="36"/>
    </row>
    <row r="90" spans="1:47" s="2" customFormat="1" ht="6.95" customHeight="1">
      <c r="A90" s="36"/>
      <c r="B90" s="37"/>
      <c r="C90" s="38"/>
      <c r="D90" s="38"/>
      <c r="E90" s="38"/>
      <c r="F90" s="38"/>
      <c r="G90" s="38"/>
      <c r="H90" s="38"/>
      <c r="I90" s="117"/>
      <c r="J90" s="38"/>
      <c r="K90" s="38"/>
      <c r="L90" s="53"/>
      <c r="S90" s="36"/>
      <c r="T90" s="36"/>
      <c r="U90" s="36"/>
      <c r="V90" s="36"/>
      <c r="W90" s="36"/>
      <c r="X90" s="36"/>
      <c r="Y90" s="36"/>
      <c r="Z90" s="36"/>
      <c r="AA90" s="36"/>
      <c r="AB90" s="36"/>
      <c r="AC90" s="36"/>
      <c r="AD90" s="36"/>
      <c r="AE90" s="36"/>
    </row>
    <row r="91" spans="1:47" s="2" customFormat="1" ht="25.7" customHeight="1">
      <c r="A91" s="36"/>
      <c r="B91" s="37"/>
      <c r="C91" s="30" t="s">
        <v>30</v>
      </c>
      <c r="D91" s="38"/>
      <c r="E91" s="38"/>
      <c r="F91" s="28" t="str">
        <f>E15</f>
        <v>Město Česká Třebová</v>
      </c>
      <c r="G91" s="38"/>
      <c r="H91" s="38"/>
      <c r="I91" s="119" t="s">
        <v>36</v>
      </c>
      <c r="J91" s="34" t="str">
        <f>E21</f>
        <v>DEKPROJEKT s.r.o.</v>
      </c>
      <c r="K91" s="38"/>
      <c r="L91" s="53"/>
      <c r="S91" s="36"/>
      <c r="T91" s="36"/>
      <c r="U91" s="36"/>
      <c r="V91" s="36"/>
      <c r="W91" s="36"/>
      <c r="X91" s="36"/>
      <c r="Y91" s="36"/>
      <c r="Z91" s="36"/>
      <c r="AA91" s="36"/>
      <c r="AB91" s="36"/>
      <c r="AC91" s="36"/>
      <c r="AD91" s="36"/>
      <c r="AE91" s="36"/>
    </row>
    <row r="92" spans="1:47" s="2" customFormat="1" ht="15.2" customHeight="1">
      <c r="A92" s="36"/>
      <c r="B92" s="37"/>
      <c r="C92" s="30" t="s">
        <v>34</v>
      </c>
      <c r="D92" s="38"/>
      <c r="E92" s="38"/>
      <c r="F92" s="28" t="str">
        <f>IF(E18="","",E18)</f>
        <v>Vyplň údaj</v>
      </c>
      <c r="G92" s="38"/>
      <c r="H92" s="38"/>
      <c r="I92" s="119" t="s">
        <v>39</v>
      </c>
      <c r="J92" s="34" t="str">
        <f>E24</f>
        <v xml:space="preserve"> </v>
      </c>
      <c r="K92" s="38"/>
      <c r="L92" s="53"/>
      <c r="S92" s="36"/>
      <c r="T92" s="36"/>
      <c r="U92" s="36"/>
      <c r="V92" s="36"/>
      <c r="W92" s="36"/>
      <c r="X92" s="36"/>
      <c r="Y92" s="36"/>
      <c r="Z92" s="36"/>
      <c r="AA92" s="36"/>
      <c r="AB92" s="36"/>
      <c r="AC92" s="36"/>
      <c r="AD92" s="36"/>
      <c r="AE92" s="36"/>
    </row>
    <row r="93" spans="1:47" s="2" customFormat="1" ht="10.35" customHeight="1">
      <c r="A93" s="36"/>
      <c r="B93" s="37"/>
      <c r="C93" s="38"/>
      <c r="D93" s="38"/>
      <c r="E93" s="38"/>
      <c r="F93" s="38"/>
      <c r="G93" s="38"/>
      <c r="H93" s="38"/>
      <c r="I93" s="117"/>
      <c r="J93" s="38"/>
      <c r="K93" s="38"/>
      <c r="L93" s="53"/>
      <c r="S93" s="36"/>
      <c r="T93" s="36"/>
      <c r="U93" s="36"/>
      <c r="V93" s="36"/>
      <c r="W93" s="36"/>
      <c r="X93" s="36"/>
      <c r="Y93" s="36"/>
      <c r="Z93" s="36"/>
      <c r="AA93" s="36"/>
      <c r="AB93" s="36"/>
      <c r="AC93" s="36"/>
      <c r="AD93" s="36"/>
      <c r="AE93" s="36"/>
    </row>
    <row r="94" spans="1:47" s="2" customFormat="1" ht="29.25" customHeight="1">
      <c r="A94" s="36"/>
      <c r="B94" s="37"/>
      <c r="C94" s="158" t="s">
        <v>101</v>
      </c>
      <c r="D94" s="159"/>
      <c r="E94" s="159"/>
      <c r="F94" s="159"/>
      <c r="G94" s="159"/>
      <c r="H94" s="159"/>
      <c r="I94" s="160"/>
      <c r="J94" s="161" t="s">
        <v>102</v>
      </c>
      <c r="K94" s="159"/>
      <c r="L94" s="53"/>
      <c r="S94" s="36"/>
      <c r="T94" s="36"/>
      <c r="U94" s="36"/>
      <c r="V94" s="36"/>
      <c r="W94" s="36"/>
      <c r="X94" s="36"/>
      <c r="Y94" s="36"/>
      <c r="Z94" s="36"/>
      <c r="AA94" s="36"/>
      <c r="AB94" s="36"/>
      <c r="AC94" s="36"/>
      <c r="AD94" s="36"/>
      <c r="AE94" s="36"/>
    </row>
    <row r="95" spans="1:47" s="2" customFormat="1" ht="10.35" customHeight="1">
      <c r="A95" s="36"/>
      <c r="B95" s="37"/>
      <c r="C95" s="38"/>
      <c r="D95" s="38"/>
      <c r="E95" s="38"/>
      <c r="F95" s="38"/>
      <c r="G95" s="38"/>
      <c r="H95" s="38"/>
      <c r="I95" s="117"/>
      <c r="J95" s="38"/>
      <c r="K95" s="38"/>
      <c r="L95" s="53"/>
      <c r="S95" s="36"/>
      <c r="T95" s="36"/>
      <c r="U95" s="36"/>
      <c r="V95" s="36"/>
      <c r="W95" s="36"/>
      <c r="X95" s="36"/>
      <c r="Y95" s="36"/>
      <c r="Z95" s="36"/>
      <c r="AA95" s="36"/>
      <c r="AB95" s="36"/>
      <c r="AC95" s="36"/>
      <c r="AD95" s="36"/>
      <c r="AE95" s="36"/>
    </row>
    <row r="96" spans="1:47" s="2" customFormat="1" ht="22.9" customHeight="1">
      <c r="A96" s="36"/>
      <c r="B96" s="37"/>
      <c r="C96" s="162" t="s">
        <v>103</v>
      </c>
      <c r="D96" s="38"/>
      <c r="E96" s="38"/>
      <c r="F96" s="38"/>
      <c r="G96" s="38"/>
      <c r="H96" s="38"/>
      <c r="I96" s="117"/>
      <c r="J96" s="86">
        <f>J140</f>
        <v>0</v>
      </c>
      <c r="K96" s="38"/>
      <c r="L96" s="53"/>
      <c r="S96" s="36"/>
      <c r="T96" s="36"/>
      <c r="U96" s="36"/>
      <c r="V96" s="36"/>
      <c r="W96" s="36"/>
      <c r="X96" s="36"/>
      <c r="Y96" s="36"/>
      <c r="Z96" s="36"/>
      <c r="AA96" s="36"/>
      <c r="AB96" s="36"/>
      <c r="AC96" s="36"/>
      <c r="AD96" s="36"/>
      <c r="AE96" s="36"/>
      <c r="AU96" s="18" t="s">
        <v>104</v>
      </c>
    </row>
    <row r="97" spans="2:12" s="9" customFormat="1" ht="24.95" customHeight="1">
      <c r="B97" s="163"/>
      <c r="C97" s="164"/>
      <c r="D97" s="165" t="s">
        <v>182</v>
      </c>
      <c r="E97" s="166"/>
      <c r="F97" s="166"/>
      <c r="G97" s="166"/>
      <c r="H97" s="166"/>
      <c r="I97" s="167"/>
      <c r="J97" s="168">
        <f>J141</f>
        <v>0</v>
      </c>
      <c r="K97" s="164"/>
      <c r="L97" s="169"/>
    </row>
    <row r="98" spans="2:12" s="10" customFormat="1" ht="19.899999999999999" customHeight="1">
      <c r="B98" s="170"/>
      <c r="C98" s="171"/>
      <c r="D98" s="172" t="s">
        <v>183</v>
      </c>
      <c r="E98" s="173"/>
      <c r="F98" s="173"/>
      <c r="G98" s="173"/>
      <c r="H98" s="173"/>
      <c r="I98" s="174"/>
      <c r="J98" s="175">
        <f>J142</f>
        <v>0</v>
      </c>
      <c r="K98" s="171"/>
      <c r="L98" s="176"/>
    </row>
    <row r="99" spans="2:12" s="10" customFormat="1" ht="19.899999999999999" customHeight="1">
      <c r="B99" s="170"/>
      <c r="C99" s="171"/>
      <c r="D99" s="172" t="s">
        <v>184</v>
      </c>
      <c r="E99" s="173"/>
      <c r="F99" s="173"/>
      <c r="G99" s="173"/>
      <c r="H99" s="173"/>
      <c r="I99" s="174"/>
      <c r="J99" s="175">
        <f>J163</f>
        <v>0</v>
      </c>
      <c r="K99" s="171"/>
      <c r="L99" s="176"/>
    </row>
    <row r="100" spans="2:12" s="10" customFormat="1" ht="19.899999999999999" customHeight="1">
      <c r="B100" s="170"/>
      <c r="C100" s="171"/>
      <c r="D100" s="172" t="s">
        <v>185</v>
      </c>
      <c r="E100" s="173"/>
      <c r="F100" s="173"/>
      <c r="G100" s="173"/>
      <c r="H100" s="173"/>
      <c r="I100" s="174"/>
      <c r="J100" s="175">
        <f>J165</f>
        <v>0</v>
      </c>
      <c r="K100" s="171"/>
      <c r="L100" s="176"/>
    </row>
    <row r="101" spans="2:12" s="10" customFormat="1" ht="19.899999999999999" customHeight="1">
      <c r="B101" s="170"/>
      <c r="C101" s="171"/>
      <c r="D101" s="172" t="s">
        <v>186</v>
      </c>
      <c r="E101" s="173"/>
      <c r="F101" s="173"/>
      <c r="G101" s="173"/>
      <c r="H101" s="173"/>
      <c r="I101" s="174"/>
      <c r="J101" s="175">
        <f>J172</f>
        <v>0</v>
      </c>
      <c r="K101" s="171"/>
      <c r="L101" s="176"/>
    </row>
    <row r="102" spans="2:12" s="10" customFormat="1" ht="19.899999999999999" customHeight="1">
      <c r="B102" s="170"/>
      <c r="C102" s="171"/>
      <c r="D102" s="172" t="s">
        <v>187</v>
      </c>
      <c r="E102" s="173"/>
      <c r="F102" s="173"/>
      <c r="G102" s="173"/>
      <c r="H102" s="173"/>
      <c r="I102" s="174"/>
      <c r="J102" s="175">
        <f>J247</f>
        <v>0</v>
      </c>
      <c r="K102" s="171"/>
      <c r="L102" s="176"/>
    </row>
    <row r="103" spans="2:12" s="10" customFormat="1" ht="19.899999999999999" customHeight="1">
      <c r="B103" s="170"/>
      <c r="C103" s="171"/>
      <c r="D103" s="172" t="s">
        <v>188</v>
      </c>
      <c r="E103" s="173"/>
      <c r="F103" s="173"/>
      <c r="G103" s="173"/>
      <c r="H103" s="173"/>
      <c r="I103" s="174"/>
      <c r="J103" s="175">
        <f>J290</f>
        <v>0</v>
      </c>
      <c r="K103" s="171"/>
      <c r="L103" s="176"/>
    </row>
    <row r="104" spans="2:12" s="10" customFormat="1" ht="19.899999999999999" customHeight="1">
      <c r="B104" s="170"/>
      <c r="C104" s="171"/>
      <c r="D104" s="172" t="s">
        <v>189</v>
      </c>
      <c r="E104" s="173"/>
      <c r="F104" s="173"/>
      <c r="G104" s="173"/>
      <c r="H104" s="173"/>
      <c r="I104" s="174"/>
      <c r="J104" s="175">
        <f>J297</f>
        <v>0</v>
      </c>
      <c r="K104" s="171"/>
      <c r="L104" s="176"/>
    </row>
    <row r="105" spans="2:12" s="9" customFormat="1" ht="24.95" customHeight="1">
      <c r="B105" s="163"/>
      <c r="C105" s="164"/>
      <c r="D105" s="165" t="s">
        <v>190</v>
      </c>
      <c r="E105" s="166"/>
      <c r="F105" s="166"/>
      <c r="G105" s="166"/>
      <c r="H105" s="166"/>
      <c r="I105" s="167"/>
      <c r="J105" s="168">
        <f>J299</f>
        <v>0</v>
      </c>
      <c r="K105" s="164"/>
      <c r="L105" s="169"/>
    </row>
    <row r="106" spans="2:12" s="10" customFormat="1" ht="19.899999999999999" customHeight="1">
      <c r="B106" s="170"/>
      <c r="C106" s="171"/>
      <c r="D106" s="172" t="s">
        <v>191</v>
      </c>
      <c r="E106" s="173"/>
      <c r="F106" s="173"/>
      <c r="G106" s="173"/>
      <c r="H106" s="173"/>
      <c r="I106" s="174"/>
      <c r="J106" s="175">
        <f>J300</f>
        <v>0</v>
      </c>
      <c r="K106" s="171"/>
      <c r="L106" s="176"/>
    </row>
    <row r="107" spans="2:12" s="10" customFormat="1" ht="19.899999999999999" customHeight="1">
      <c r="B107" s="170"/>
      <c r="C107" s="171"/>
      <c r="D107" s="172" t="s">
        <v>192</v>
      </c>
      <c r="E107" s="173"/>
      <c r="F107" s="173"/>
      <c r="G107" s="173"/>
      <c r="H107" s="173"/>
      <c r="I107" s="174"/>
      <c r="J107" s="175">
        <f>J312</f>
        <v>0</v>
      </c>
      <c r="K107" s="171"/>
      <c r="L107" s="176"/>
    </row>
    <row r="108" spans="2:12" s="10" customFormat="1" ht="19.899999999999999" customHeight="1">
      <c r="B108" s="170"/>
      <c r="C108" s="171"/>
      <c r="D108" s="172" t="s">
        <v>193</v>
      </c>
      <c r="E108" s="173"/>
      <c r="F108" s="173"/>
      <c r="G108" s="173"/>
      <c r="H108" s="173"/>
      <c r="I108" s="174"/>
      <c r="J108" s="175">
        <f>J347</f>
        <v>0</v>
      </c>
      <c r="K108" s="171"/>
      <c r="L108" s="176"/>
    </row>
    <row r="109" spans="2:12" s="10" customFormat="1" ht="19.899999999999999" customHeight="1">
      <c r="B109" s="170"/>
      <c r="C109" s="171"/>
      <c r="D109" s="172" t="s">
        <v>194</v>
      </c>
      <c r="E109" s="173"/>
      <c r="F109" s="173"/>
      <c r="G109" s="173"/>
      <c r="H109" s="173"/>
      <c r="I109" s="174"/>
      <c r="J109" s="175">
        <f>J391</f>
        <v>0</v>
      </c>
      <c r="K109" s="171"/>
      <c r="L109" s="176"/>
    </row>
    <row r="110" spans="2:12" s="10" customFormat="1" ht="19.899999999999999" customHeight="1">
      <c r="B110" s="170"/>
      <c r="C110" s="171"/>
      <c r="D110" s="172" t="s">
        <v>195</v>
      </c>
      <c r="E110" s="173"/>
      <c r="F110" s="173"/>
      <c r="G110" s="173"/>
      <c r="H110" s="173"/>
      <c r="I110" s="174"/>
      <c r="J110" s="175">
        <f>J396</f>
        <v>0</v>
      </c>
      <c r="K110" s="171"/>
      <c r="L110" s="176"/>
    </row>
    <row r="111" spans="2:12" s="10" customFormat="1" ht="19.899999999999999" customHeight="1">
      <c r="B111" s="170"/>
      <c r="C111" s="171"/>
      <c r="D111" s="172" t="s">
        <v>196</v>
      </c>
      <c r="E111" s="173"/>
      <c r="F111" s="173"/>
      <c r="G111" s="173"/>
      <c r="H111" s="173"/>
      <c r="I111" s="174"/>
      <c r="J111" s="175">
        <f>J401</f>
        <v>0</v>
      </c>
      <c r="K111" s="171"/>
      <c r="L111" s="176"/>
    </row>
    <row r="112" spans="2:12" s="10" customFormat="1" ht="19.899999999999999" customHeight="1">
      <c r="B112" s="170"/>
      <c r="C112" s="171"/>
      <c r="D112" s="172" t="s">
        <v>197</v>
      </c>
      <c r="E112" s="173"/>
      <c r="F112" s="173"/>
      <c r="G112" s="173"/>
      <c r="H112" s="173"/>
      <c r="I112" s="174"/>
      <c r="J112" s="175">
        <f>J419</f>
        <v>0</v>
      </c>
      <c r="K112" s="171"/>
      <c r="L112" s="176"/>
    </row>
    <row r="113" spans="1:31" s="10" customFormat="1" ht="19.899999999999999" customHeight="1">
      <c r="B113" s="170"/>
      <c r="C113" s="171"/>
      <c r="D113" s="172" t="s">
        <v>198</v>
      </c>
      <c r="E113" s="173"/>
      <c r="F113" s="173"/>
      <c r="G113" s="173"/>
      <c r="H113" s="173"/>
      <c r="I113" s="174"/>
      <c r="J113" s="175">
        <f>J427</f>
        <v>0</v>
      </c>
      <c r="K113" s="171"/>
      <c r="L113" s="176"/>
    </row>
    <row r="114" spans="1:31" s="10" customFormat="1" ht="19.899999999999999" customHeight="1">
      <c r="B114" s="170"/>
      <c r="C114" s="171"/>
      <c r="D114" s="172" t="s">
        <v>199</v>
      </c>
      <c r="E114" s="173"/>
      <c r="F114" s="173"/>
      <c r="G114" s="173"/>
      <c r="H114" s="173"/>
      <c r="I114" s="174"/>
      <c r="J114" s="175">
        <f>J435</f>
        <v>0</v>
      </c>
      <c r="K114" s="171"/>
      <c r="L114" s="176"/>
    </row>
    <row r="115" spans="1:31" s="9" customFormat="1" ht="24.95" customHeight="1">
      <c r="B115" s="163"/>
      <c r="C115" s="164"/>
      <c r="D115" s="165" t="s">
        <v>200</v>
      </c>
      <c r="E115" s="166"/>
      <c r="F115" s="166"/>
      <c r="G115" s="166"/>
      <c r="H115" s="166"/>
      <c r="I115" s="167"/>
      <c r="J115" s="168">
        <f>J443</f>
        <v>0</v>
      </c>
      <c r="K115" s="164"/>
      <c r="L115" s="169"/>
    </row>
    <row r="116" spans="1:31" s="10" customFormat="1" ht="19.899999999999999" customHeight="1">
      <c r="B116" s="170"/>
      <c r="C116" s="171"/>
      <c r="D116" s="172" t="s">
        <v>201</v>
      </c>
      <c r="E116" s="173"/>
      <c r="F116" s="173"/>
      <c r="G116" s="173"/>
      <c r="H116" s="173"/>
      <c r="I116" s="174"/>
      <c r="J116" s="175">
        <f>J444</f>
        <v>0</v>
      </c>
      <c r="K116" s="171"/>
      <c r="L116" s="176"/>
    </row>
    <row r="117" spans="1:31" s="9" customFormat="1" ht="24.95" customHeight="1">
      <c r="B117" s="163"/>
      <c r="C117" s="164"/>
      <c r="D117" s="165" t="s">
        <v>202</v>
      </c>
      <c r="E117" s="166"/>
      <c r="F117" s="166"/>
      <c r="G117" s="166"/>
      <c r="H117" s="166"/>
      <c r="I117" s="167"/>
      <c r="J117" s="168">
        <f>J447</f>
        <v>0</v>
      </c>
      <c r="K117" s="164"/>
      <c r="L117" s="169"/>
    </row>
    <row r="118" spans="1:31" s="10" customFormat="1" ht="19.899999999999999" customHeight="1">
      <c r="B118" s="170"/>
      <c r="C118" s="171"/>
      <c r="D118" s="172" t="s">
        <v>203</v>
      </c>
      <c r="E118" s="173"/>
      <c r="F118" s="173"/>
      <c r="G118" s="173"/>
      <c r="H118" s="173"/>
      <c r="I118" s="174"/>
      <c r="J118" s="175">
        <f>J448</f>
        <v>0</v>
      </c>
      <c r="K118" s="171"/>
      <c r="L118" s="176"/>
    </row>
    <row r="119" spans="1:31" s="10" customFormat="1" ht="19.899999999999999" customHeight="1">
      <c r="B119" s="170"/>
      <c r="C119" s="171"/>
      <c r="D119" s="172" t="s">
        <v>204</v>
      </c>
      <c r="E119" s="173"/>
      <c r="F119" s="173"/>
      <c r="G119" s="173"/>
      <c r="H119" s="173"/>
      <c r="I119" s="174"/>
      <c r="J119" s="175">
        <f>J467</f>
        <v>0</v>
      </c>
      <c r="K119" s="171"/>
      <c r="L119" s="176"/>
    </row>
    <row r="120" spans="1:31" s="10" customFormat="1" ht="19.899999999999999" customHeight="1">
      <c r="B120" s="170"/>
      <c r="C120" s="171"/>
      <c r="D120" s="172" t="s">
        <v>205</v>
      </c>
      <c r="E120" s="173"/>
      <c r="F120" s="173"/>
      <c r="G120" s="173"/>
      <c r="H120" s="173"/>
      <c r="I120" s="174"/>
      <c r="J120" s="175">
        <f>J475</f>
        <v>0</v>
      </c>
      <c r="K120" s="171"/>
      <c r="L120" s="176"/>
    </row>
    <row r="121" spans="1:31" s="2" customFormat="1" ht="21.75" customHeight="1">
      <c r="A121" s="36"/>
      <c r="B121" s="37"/>
      <c r="C121" s="38"/>
      <c r="D121" s="38"/>
      <c r="E121" s="38"/>
      <c r="F121" s="38"/>
      <c r="G121" s="38"/>
      <c r="H121" s="38"/>
      <c r="I121" s="117"/>
      <c r="J121" s="38"/>
      <c r="K121" s="38"/>
      <c r="L121" s="53"/>
      <c r="S121" s="36"/>
      <c r="T121" s="36"/>
      <c r="U121" s="36"/>
      <c r="V121" s="36"/>
      <c r="W121" s="36"/>
      <c r="X121" s="36"/>
      <c r="Y121" s="36"/>
      <c r="Z121" s="36"/>
      <c r="AA121" s="36"/>
      <c r="AB121" s="36"/>
      <c r="AC121" s="36"/>
      <c r="AD121" s="36"/>
      <c r="AE121" s="36"/>
    </row>
    <row r="122" spans="1:31" s="2" customFormat="1" ht="6.95" customHeight="1">
      <c r="A122" s="36"/>
      <c r="B122" s="56"/>
      <c r="C122" s="57"/>
      <c r="D122" s="57"/>
      <c r="E122" s="57"/>
      <c r="F122" s="57"/>
      <c r="G122" s="57"/>
      <c r="H122" s="57"/>
      <c r="I122" s="154"/>
      <c r="J122" s="57"/>
      <c r="K122" s="57"/>
      <c r="L122" s="53"/>
      <c r="S122" s="36"/>
      <c r="T122" s="36"/>
      <c r="U122" s="36"/>
      <c r="V122" s="36"/>
      <c r="W122" s="36"/>
      <c r="X122" s="36"/>
      <c r="Y122" s="36"/>
      <c r="Z122" s="36"/>
      <c r="AA122" s="36"/>
      <c r="AB122" s="36"/>
      <c r="AC122" s="36"/>
      <c r="AD122" s="36"/>
      <c r="AE122" s="36"/>
    </row>
    <row r="126" spans="1:31" s="2" customFormat="1" ht="6.95" customHeight="1">
      <c r="A126" s="36"/>
      <c r="B126" s="58"/>
      <c r="C126" s="59"/>
      <c r="D126" s="59"/>
      <c r="E126" s="59"/>
      <c r="F126" s="59"/>
      <c r="G126" s="59"/>
      <c r="H126" s="59"/>
      <c r="I126" s="157"/>
      <c r="J126" s="59"/>
      <c r="K126" s="59"/>
      <c r="L126" s="53"/>
      <c r="S126" s="36"/>
      <c r="T126" s="36"/>
      <c r="U126" s="36"/>
      <c r="V126" s="36"/>
      <c r="W126" s="36"/>
      <c r="X126" s="36"/>
      <c r="Y126" s="36"/>
      <c r="Z126" s="36"/>
      <c r="AA126" s="36"/>
      <c r="AB126" s="36"/>
      <c r="AC126" s="36"/>
      <c r="AD126" s="36"/>
      <c r="AE126" s="36"/>
    </row>
    <row r="127" spans="1:31" s="2" customFormat="1" ht="24.95" customHeight="1">
      <c r="A127" s="36"/>
      <c r="B127" s="37"/>
      <c r="C127" s="24" t="s">
        <v>112</v>
      </c>
      <c r="D127" s="38"/>
      <c r="E127" s="38"/>
      <c r="F127" s="38"/>
      <c r="G127" s="38"/>
      <c r="H127" s="38"/>
      <c r="I127" s="117"/>
      <c r="J127" s="38"/>
      <c r="K127" s="38"/>
      <c r="L127" s="53"/>
      <c r="S127" s="36"/>
      <c r="T127" s="36"/>
      <c r="U127" s="36"/>
      <c r="V127" s="36"/>
      <c r="W127" s="36"/>
      <c r="X127" s="36"/>
      <c r="Y127" s="36"/>
      <c r="Z127" s="36"/>
      <c r="AA127" s="36"/>
      <c r="AB127" s="36"/>
      <c r="AC127" s="36"/>
      <c r="AD127" s="36"/>
      <c r="AE127" s="36"/>
    </row>
    <row r="128" spans="1:31" s="2" customFormat="1" ht="6.95" customHeight="1">
      <c r="A128" s="36"/>
      <c r="B128" s="37"/>
      <c r="C128" s="38"/>
      <c r="D128" s="38"/>
      <c r="E128" s="38"/>
      <c r="F128" s="38"/>
      <c r="G128" s="38"/>
      <c r="H128" s="38"/>
      <c r="I128" s="117"/>
      <c r="J128" s="38"/>
      <c r="K128" s="38"/>
      <c r="L128" s="53"/>
      <c r="S128" s="36"/>
      <c r="T128" s="36"/>
      <c r="U128" s="36"/>
      <c r="V128" s="36"/>
      <c r="W128" s="36"/>
      <c r="X128" s="36"/>
      <c r="Y128" s="36"/>
      <c r="Z128" s="36"/>
      <c r="AA128" s="36"/>
      <c r="AB128" s="36"/>
      <c r="AC128" s="36"/>
      <c r="AD128" s="36"/>
      <c r="AE128" s="36"/>
    </row>
    <row r="129" spans="1:65" s="2" customFormat="1" ht="12" customHeight="1">
      <c r="A129" s="36"/>
      <c r="B129" s="37"/>
      <c r="C129" s="30" t="s">
        <v>16</v>
      </c>
      <c r="D129" s="38"/>
      <c r="E129" s="38"/>
      <c r="F129" s="38"/>
      <c r="G129" s="38"/>
      <c r="H129" s="38"/>
      <c r="I129" s="117"/>
      <c r="J129" s="38"/>
      <c r="K129" s="38"/>
      <c r="L129" s="53"/>
      <c r="S129" s="36"/>
      <c r="T129" s="36"/>
      <c r="U129" s="36"/>
      <c r="V129" s="36"/>
      <c r="W129" s="36"/>
      <c r="X129" s="36"/>
      <c r="Y129" s="36"/>
      <c r="Z129" s="36"/>
      <c r="AA129" s="36"/>
      <c r="AB129" s="36"/>
      <c r="AC129" s="36"/>
      <c r="AD129" s="36"/>
      <c r="AE129" s="36"/>
    </row>
    <row r="130" spans="1:65" s="2" customFormat="1" ht="16.5" customHeight="1">
      <c r="A130" s="36"/>
      <c r="B130" s="37"/>
      <c r="C130" s="38"/>
      <c r="D130" s="38"/>
      <c r="E130" s="326" t="str">
        <f>E7</f>
        <v>Realizace úspor energie MŠ U Stadionu 602, Česká Třebová</v>
      </c>
      <c r="F130" s="327"/>
      <c r="G130" s="327"/>
      <c r="H130" s="327"/>
      <c r="I130" s="117"/>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98</v>
      </c>
      <c r="D131" s="38"/>
      <c r="E131" s="38"/>
      <c r="F131" s="38"/>
      <c r="G131" s="38"/>
      <c r="H131" s="38"/>
      <c r="I131" s="117"/>
      <c r="J131" s="38"/>
      <c r="K131" s="38"/>
      <c r="L131" s="53"/>
      <c r="S131" s="36"/>
      <c r="T131" s="36"/>
      <c r="U131" s="36"/>
      <c r="V131" s="36"/>
      <c r="W131" s="36"/>
      <c r="X131" s="36"/>
      <c r="Y131" s="36"/>
      <c r="Z131" s="36"/>
      <c r="AA131" s="36"/>
      <c r="AB131" s="36"/>
      <c r="AC131" s="36"/>
      <c r="AD131" s="36"/>
      <c r="AE131" s="36"/>
    </row>
    <row r="132" spans="1:65" s="2" customFormat="1" ht="16.5" customHeight="1">
      <c r="A132" s="36"/>
      <c r="B132" s="37"/>
      <c r="C132" s="38"/>
      <c r="D132" s="38"/>
      <c r="E132" s="295" t="str">
        <f>E9</f>
        <v>D.1.1 - Architektonicko-stavební řešení</v>
      </c>
      <c r="F132" s="325"/>
      <c r="G132" s="325"/>
      <c r="H132" s="325"/>
      <c r="I132" s="117"/>
      <c r="J132" s="38"/>
      <c r="K132" s="38"/>
      <c r="L132" s="53"/>
      <c r="S132" s="36"/>
      <c r="T132" s="36"/>
      <c r="U132" s="36"/>
      <c r="V132" s="36"/>
      <c r="W132" s="36"/>
      <c r="X132" s="36"/>
      <c r="Y132" s="36"/>
      <c r="Z132" s="36"/>
      <c r="AA132" s="36"/>
      <c r="AB132" s="36"/>
      <c r="AC132" s="36"/>
      <c r="AD132" s="36"/>
      <c r="AE132" s="36"/>
    </row>
    <row r="133" spans="1:65" s="2" customFormat="1" ht="6.95" customHeight="1">
      <c r="A133" s="36"/>
      <c r="B133" s="37"/>
      <c r="C133" s="38"/>
      <c r="D133" s="38"/>
      <c r="E133" s="38"/>
      <c r="F133" s="38"/>
      <c r="G133" s="38"/>
      <c r="H133" s="38"/>
      <c r="I133" s="117"/>
      <c r="J133" s="38"/>
      <c r="K133" s="38"/>
      <c r="L133" s="53"/>
      <c r="S133" s="36"/>
      <c r="T133" s="36"/>
      <c r="U133" s="36"/>
      <c r="V133" s="36"/>
      <c r="W133" s="36"/>
      <c r="X133" s="36"/>
      <c r="Y133" s="36"/>
      <c r="Z133" s="36"/>
      <c r="AA133" s="36"/>
      <c r="AB133" s="36"/>
      <c r="AC133" s="36"/>
      <c r="AD133" s="36"/>
      <c r="AE133" s="36"/>
    </row>
    <row r="134" spans="1:65" s="2" customFormat="1" ht="12" customHeight="1">
      <c r="A134" s="36"/>
      <c r="B134" s="37"/>
      <c r="C134" s="30" t="s">
        <v>22</v>
      </c>
      <c r="D134" s="38"/>
      <c r="E134" s="38"/>
      <c r="F134" s="28" t="str">
        <f>F12</f>
        <v>MŠ U Stadionu 602, Česká Třebová</v>
      </c>
      <c r="G134" s="38"/>
      <c r="H134" s="38"/>
      <c r="I134" s="119" t="s">
        <v>24</v>
      </c>
      <c r="J134" s="68" t="str">
        <f>IF(J12="","",J12)</f>
        <v>21. 2. 2019</v>
      </c>
      <c r="K134" s="38"/>
      <c r="L134" s="53"/>
      <c r="S134" s="36"/>
      <c r="T134" s="36"/>
      <c r="U134" s="36"/>
      <c r="V134" s="36"/>
      <c r="W134" s="36"/>
      <c r="X134" s="36"/>
      <c r="Y134" s="36"/>
      <c r="Z134" s="36"/>
      <c r="AA134" s="36"/>
      <c r="AB134" s="36"/>
      <c r="AC134" s="36"/>
      <c r="AD134" s="36"/>
      <c r="AE134" s="36"/>
    </row>
    <row r="135" spans="1:65" s="2" customFormat="1" ht="6.95" customHeight="1">
      <c r="A135" s="36"/>
      <c r="B135" s="37"/>
      <c r="C135" s="38"/>
      <c r="D135" s="38"/>
      <c r="E135" s="38"/>
      <c r="F135" s="38"/>
      <c r="G135" s="38"/>
      <c r="H135" s="38"/>
      <c r="I135" s="117"/>
      <c r="J135" s="38"/>
      <c r="K135" s="38"/>
      <c r="L135" s="53"/>
      <c r="S135" s="36"/>
      <c r="T135" s="36"/>
      <c r="U135" s="36"/>
      <c r="V135" s="36"/>
      <c r="W135" s="36"/>
      <c r="X135" s="36"/>
      <c r="Y135" s="36"/>
      <c r="Z135" s="36"/>
      <c r="AA135" s="36"/>
      <c r="AB135" s="36"/>
      <c r="AC135" s="36"/>
      <c r="AD135" s="36"/>
      <c r="AE135" s="36"/>
    </row>
    <row r="136" spans="1:65" s="2" customFormat="1" ht="25.7" customHeight="1">
      <c r="A136" s="36"/>
      <c r="B136" s="37"/>
      <c r="C136" s="30" t="s">
        <v>30</v>
      </c>
      <c r="D136" s="38"/>
      <c r="E136" s="38"/>
      <c r="F136" s="28" t="str">
        <f>E15</f>
        <v>Město Česká Třebová</v>
      </c>
      <c r="G136" s="38"/>
      <c r="H136" s="38"/>
      <c r="I136" s="119" t="s">
        <v>36</v>
      </c>
      <c r="J136" s="34" t="str">
        <f>E21</f>
        <v>DEKPROJEKT s.r.o.</v>
      </c>
      <c r="K136" s="38"/>
      <c r="L136" s="53"/>
      <c r="S136" s="36"/>
      <c r="T136" s="36"/>
      <c r="U136" s="36"/>
      <c r="V136" s="36"/>
      <c r="W136" s="36"/>
      <c r="X136" s="36"/>
      <c r="Y136" s="36"/>
      <c r="Z136" s="36"/>
      <c r="AA136" s="36"/>
      <c r="AB136" s="36"/>
      <c r="AC136" s="36"/>
      <c r="AD136" s="36"/>
      <c r="AE136" s="36"/>
    </row>
    <row r="137" spans="1:65" s="2" customFormat="1" ht="15.2" customHeight="1">
      <c r="A137" s="36"/>
      <c r="B137" s="37"/>
      <c r="C137" s="30" t="s">
        <v>34</v>
      </c>
      <c r="D137" s="38"/>
      <c r="E137" s="38"/>
      <c r="F137" s="28" t="str">
        <f>IF(E18="","",E18)</f>
        <v>Vyplň údaj</v>
      </c>
      <c r="G137" s="38"/>
      <c r="H137" s="38"/>
      <c r="I137" s="119" t="s">
        <v>39</v>
      </c>
      <c r="J137" s="34" t="str">
        <f>E24</f>
        <v xml:space="preserve"> </v>
      </c>
      <c r="K137" s="38"/>
      <c r="L137" s="53"/>
      <c r="S137" s="36"/>
      <c r="T137" s="36"/>
      <c r="U137" s="36"/>
      <c r="V137" s="36"/>
      <c r="W137" s="36"/>
      <c r="X137" s="36"/>
      <c r="Y137" s="36"/>
      <c r="Z137" s="36"/>
      <c r="AA137" s="36"/>
      <c r="AB137" s="36"/>
      <c r="AC137" s="36"/>
      <c r="AD137" s="36"/>
      <c r="AE137" s="36"/>
    </row>
    <row r="138" spans="1:65" s="2" customFormat="1" ht="10.35" customHeight="1">
      <c r="A138" s="36"/>
      <c r="B138" s="37"/>
      <c r="C138" s="38"/>
      <c r="D138" s="38"/>
      <c r="E138" s="38"/>
      <c r="F138" s="38"/>
      <c r="G138" s="38"/>
      <c r="H138" s="38"/>
      <c r="I138" s="117"/>
      <c r="J138" s="38"/>
      <c r="K138" s="38"/>
      <c r="L138" s="53"/>
      <c r="S138" s="36"/>
      <c r="T138" s="36"/>
      <c r="U138" s="36"/>
      <c r="V138" s="36"/>
      <c r="W138" s="36"/>
      <c r="X138" s="36"/>
      <c r="Y138" s="36"/>
      <c r="Z138" s="36"/>
      <c r="AA138" s="36"/>
      <c r="AB138" s="36"/>
      <c r="AC138" s="36"/>
      <c r="AD138" s="36"/>
      <c r="AE138" s="36"/>
    </row>
    <row r="139" spans="1:65" s="11" customFormat="1" ht="29.25" customHeight="1">
      <c r="A139" s="177"/>
      <c r="B139" s="178"/>
      <c r="C139" s="179" t="s">
        <v>113</v>
      </c>
      <c r="D139" s="180" t="s">
        <v>68</v>
      </c>
      <c r="E139" s="180" t="s">
        <v>64</v>
      </c>
      <c r="F139" s="180" t="s">
        <v>65</v>
      </c>
      <c r="G139" s="180" t="s">
        <v>114</v>
      </c>
      <c r="H139" s="180" t="s">
        <v>115</v>
      </c>
      <c r="I139" s="181" t="s">
        <v>116</v>
      </c>
      <c r="J139" s="180" t="s">
        <v>102</v>
      </c>
      <c r="K139" s="182" t="s">
        <v>117</v>
      </c>
      <c r="L139" s="183"/>
      <c r="M139" s="77" t="s">
        <v>1</v>
      </c>
      <c r="N139" s="78" t="s">
        <v>47</v>
      </c>
      <c r="O139" s="78" t="s">
        <v>118</v>
      </c>
      <c r="P139" s="78" t="s">
        <v>119</v>
      </c>
      <c r="Q139" s="78" t="s">
        <v>120</v>
      </c>
      <c r="R139" s="78" t="s">
        <v>121</v>
      </c>
      <c r="S139" s="78" t="s">
        <v>122</v>
      </c>
      <c r="T139" s="79" t="s">
        <v>123</v>
      </c>
      <c r="U139" s="177"/>
      <c r="V139" s="177"/>
      <c r="W139" s="177"/>
      <c r="X139" s="177"/>
      <c r="Y139" s="177"/>
      <c r="Z139" s="177"/>
      <c r="AA139" s="177"/>
      <c r="AB139" s="177"/>
      <c r="AC139" s="177"/>
      <c r="AD139" s="177"/>
      <c r="AE139" s="177"/>
    </row>
    <row r="140" spans="1:65" s="2" customFormat="1" ht="22.9" customHeight="1">
      <c r="A140" s="36"/>
      <c r="B140" s="37"/>
      <c r="C140" s="84" t="s">
        <v>124</v>
      </c>
      <c r="D140" s="38"/>
      <c r="E140" s="38"/>
      <c r="F140" s="38"/>
      <c r="G140" s="38"/>
      <c r="H140" s="38"/>
      <c r="I140" s="117"/>
      <c r="J140" s="184">
        <f>BK140</f>
        <v>0</v>
      </c>
      <c r="K140" s="38"/>
      <c r="L140" s="41"/>
      <c r="M140" s="80"/>
      <c r="N140" s="185"/>
      <c r="O140" s="81"/>
      <c r="P140" s="186">
        <f>P141+P299+P443+P447</f>
        <v>0</v>
      </c>
      <c r="Q140" s="81"/>
      <c r="R140" s="186">
        <f>R141+R299+R443+R447</f>
        <v>330.12020007000001</v>
      </c>
      <c r="S140" s="81"/>
      <c r="T140" s="187">
        <f>T141+T299+T443+T447</f>
        <v>88.8550726</v>
      </c>
      <c r="U140" s="36"/>
      <c r="V140" s="36"/>
      <c r="W140" s="36"/>
      <c r="X140" s="36"/>
      <c r="Y140" s="36"/>
      <c r="Z140" s="36"/>
      <c r="AA140" s="36"/>
      <c r="AB140" s="36"/>
      <c r="AC140" s="36"/>
      <c r="AD140" s="36"/>
      <c r="AE140" s="36"/>
      <c r="AT140" s="18" t="s">
        <v>82</v>
      </c>
      <c r="AU140" s="18" t="s">
        <v>104</v>
      </c>
      <c r="BK140" s="188">
        <f>BK141+BK299+BK443+BK447</f>
        <v>0</v>
      </c>
    </row>
    <row r="141" spans="1:65" s="12" customFormat="1" ht="25.9" customHeight="1">
      <c r="B141" s="189"/>
      <c r="C141" s="190"/>
      <c r="D141" s="191" t="s">
        <v>82</v>
      </c>
      <c r="E141" s="192" t="s">
        <v>206</v>
      </c>
      <c r="F141" s="192" t="s">
        <v>207</v>
      </c>
      <c r="G141" s="190"/>
      <c r="H141" s="190"/>
      <c r="I141" s="193"/>
      <c r="J141" s="194">
        <f>BK141</f>
        <v>0</v>
      </c>
      <c r="K141" s="190"/>
      <c r="L141" s="195"/>
      <c r="M141" s="196"/>
      <c r="N141" s="197"/>
      <c r="O141" s="197"/>
      <c r="P141" s="198">
        <f>P142+P163+P165+P172+P247+P290+P297</f>
        <v>0</v>
      </c>
      <c r="Q141" s="197"/>
      <c r="R141" s="198">
        <f>R142+R163+R165+R172+R247+R290+R297</f>
        <v>183.11233140000002</v>
      </c>
      <c r="S141" s="197"/>
      <c r="T141" s="199">
        <f>T142+T163+T165+T172+T247+T290+T297</f>
        <v>87.519238000000001</v>
      </c>
      <c r="AR141" s="200" t="s">
        <v>90</v>
      </c>
      <c r="AT141" s="201" t="s">
        <v>82</v>
      </c>
      <c r="AU141" s="201" t="s">
        <v>83</v>
      </c>
      <c r="AY141" s="200" t="s">
        <v>127</v>
      </c>
      <c r="BK141" s="202">
        <f>BK142+BK163+BK165+BK172+BK247+BK290+BK297</f>
        <v>0</v>
      </c>
    </row>
    <row r="142" spans="1:65" s="12" customFormat="1" ht="22.9" customHeight="1">
      <c r="B142" s="189"/>
      <c r="C142" s="190"/>
      <c r="D142" s="191" t="s">
        <v>82</v>
      </c>
      <c r="E142" s="203" t="s">
        <v>90</v>
      </c>
      <c r="F142" s="203" t="s">
        <v>208</v>
      </c>
      <c r="G142" s="190"/>
      <c r="H142" s="190"/>
      <c r="I142" s="193"/>
      <c r="J142" s="204">
        <f>BK142</f>
        <v>0</v>
      </c>
      <c r="K142" s="190"/>
      <c r="L142" s="195"/>
      <c r="M142" s="196"/>
      <c r="N142" s="197"/>
      <c r="O142" s="197"/>
      <c r="P142" s="198">
        <f>SUM(P143:P162)</f>
        <v>0</v>
      </c>
      <c r="Q142" s="197"/>
      <c r="R142" s="198">
        <f>SUM(R143:R162)</f>
        <v>0</v>
      </c>
      <c r="S142" s="197"/>
      <c r="T142" s="199">
        <f>SUM(T143:T162)</f>
        <v>33.244350000000004</v>
      </c>
      <c r="AR142" s="200" t="s">
        <v>90</v>
      </c>
      <c r="AT142" s="201" t="s">
        <v>82</v>
      </c>
      <c r="AU142" s="201" t="s">
        <v>90</v>
      </c>
      <c r="AY142" s="200" t="s">
        <v>127</v>
      </c>
      <c r="BK142" s="202">
        <f>SUM(BK143:BK162)</f>
        <v>0</v>
      </c>
    </row>
    <row r="143" spans="1:65" s="2" customFormat="1" ht="16.5" customHeight="1">
      <c r="A143" s="36"/>
      <c r="B143" s="37"/>
      <c r="C143" s="205" t="s">
        <v>90</v>
      </c>
      <c r="D143" s="205" t="s">
        <v>130</v>
      </c>
      <c r="E143" s="206" t="s">
        <v>209</v>
      </c>
      <c r="F143" s="207" t="s">
        <v>210</v>
      </c>
      <c r="G143" s="208" t="s">
        <v>211</v>
      </c>
      <c r="H143" s="209">
        <v>130.37</v>
      </c>
      <c r="I143" s="210"/>
      <c r="J143" s="211">
        <f>ROUND(I143*H143,2)</f>
        <v>0</v>
      </c>
      <c r="K143" s="207" t="s">
        <v>134</v>
      </c>
      <c r="L143" s="41"/>
      <c r="M143" s="212" t="s">
        <v>1</v>
      </c>
      <c r="N143" s="213" t="s">
        <v>48</v>
      </c>
      <c r="O143" s="73"/>
      <c r="P143" s="214">
        <f>O143*H143</f>
        <v>0</v>
      </c>
      <c r="Q143" s="214">
        <v>0</v>
      </c>
      <c r="R143" s="214">
        <f>Q143*H143</f>
        <v>0</v>
      </c>
      <c r="S143" s="214">
        <v>0.255</v>
      </c>
      <c r="T143" s="215">
        <f>S143*H143</f>
        <v>33.244350000000004</v>
      </c>
      <c r="U143" s="36"/>
      <c r="V143" s="36"/>
      <c r="W143" s="36"/>
      <c r="X143" s="36"/>
      <c r="Y143" s="36"/>
      <c r="Z143" s="36"/>
      <c r="AA143" s="36"/>
      <c r="AB143" s="36"/>
      <c r="AC143" s="36"/>
      <c r="AD143" s="36"/>
      <c r="AE143" s="36"/>
      <c r="AR143" s="216" t="s">
        <v>152</v>
      </c>
      <c r="AT143" s="216" t="s">
        <v>130</v>
      </c>
      <c r="AU143" s="216" t="s">
        <v>92</v>
      </c>
      <c r="AY143" s="18" t="s">
        <v>127</v>
      </c>
      <c r="BE143" s="217">
        <f>IF(N143="základní",J143,0)</f>
        <v>0</v>
      </c>
      <c r="BF143" s="217">
        <f>IF(N143="snížená",J143,0)</f>
        <v>0</v>
      </c>
      <c r="BG143" s="217">
        <f>IF(N143="zákl. přenesená",J143,0)</f>
        <v>0</v>
      </c>
      <c r="BH143" s="217">
        <f>IF(N143="sníž. přenesená",J143,0)</f>
        <v>0</v>
      </c>
      <c r="BI143" s="217">
        <f>IF(N143="nulová",J143,0)</f>
        <v>0</v>
      </c>
      <c r="BJ143" s="18" t="s">
        <v>90</v>
      </c>
      <c r="BK143" s="217">
        <f>ROUND(I143*H143,2)</f>
        <v>0</v>
      </c>
      <c r="BL143" s="18" t="s">
        <v>152</v>
      </c>
      <c r="BM143" s="216" t="s">
        <v>212</v>
      </c>
    </row>
    <row r="144" spans="1:65" s="13" customFormat="1">
      <c r="B144" s="226"/>
      <c r="C144" s="227"/>
      <c r="D144" s="218" t="s">
        <v>213</v>
      </c>
      <c r="E144" s="228" t="s">
        <v>1</v>
      </c>
      <c r="F144" s="229" t="s">
        <v>214</v>
      </c>
      <c r="G144" s="227"/>
      <c r="H144" s="230">
        <v>130.37</v>
      </c>
      <c r="I144" s="231"/>
      <c r="J144" s="227"/>
      <c r="K144" s="227"/>
      <c r="L144" s="232"/>
      <c r="M144" s="233"/>
      <c r="N144" s="234"/>
      <c r="O144" s="234"/>
      <c r="P144" s="234"/>
      <c r="Q144" s="234"/>
      <c r="R144" s="234"/>
      <c r="S144" s="234"/>
      <c r="T144" s="235"/>
      <c r="AT144" s="236" t="s">
        <v>213</v>
      </c>
      <c r="AU144" s="236" t="s">
        <v>92</v>
      </c>
      <c r="AV144" s="13" t="s">
        <v>92</v>
      </c>
      <c r="AW144" s="13" t="s">
        <v>38</v>
      </c>
      <c r="AX144" s="13" t="s">
        <v>83</v>
      </c>
      <c r="AY144" s="236" t="s">
        <v>127</v>
      </c>
    </row>
    <row r="145" spans="1:65" s="14" customFormat="1">
      <c r="B145" s="237"/>
      <c r="C145" s="238"/>
      <c r="D145" s="218" t="s">
        <v>213</v>
      </c>
      <c r="E145" s="239" t="s">
        <v>1</v>
      </c>
      <c r="F145" s="240" t="s">
        <v>215</v>
      </c>
      <c r="G145" s="238"/>
      <c r="H145" s="241">
        <v>130.37</v>
      </c>
      <c r="I145" s="242"/>
      <c r="J145" s="238"/>
      <c r="K145" s="238"/>
      <c r="L145" s="243"/>
      <c r="M145" s="244"/>
      <c r="N145" s="245"/>
      <c r="O145" s="245"/>
      <c r="P145" s="245"/>
      <c r="Q145" s="245"/>
      <c r="R145" s="245"/>
      <c r="S145" s="245"/>
      <c r="T145" s="246"/>
      <c r="AT145" s="247" t="s">
        <v>213</v>
      </c>
      <c r="AU145" s="247" t="s">
        <v>92</v>
      </c>
      <c r="AV145" s="14" t="s">
        <v>152</v>
      </c>
      <c r="AW145" s="14" t="s">
        <v>38</v>
      </c>
      <c r="AX145" s="14" t="s">
        <v>90</v>
      </c>
      <c r="AY145" s="247" t="s">
        <v>127</v>
      </c>
    </row>
    <row r="146" spans="1:65" s="2" customFormat="1" ht="16.5" customHeight="1">
      <c r="A146" s="36"/>
      <c r="B146" s="37"/>
      <c r="C146" s="205" t="s">
        <v>92</v>
      </c>
      <c r="D146" s="205" t="s">
        <v>130</v>
      </c>
      <c r="E146" s="206" t="s">
        <v>216</v>
      </c>
      <c r="F146" s="207" t="s">
        <v>217</v>
      </c>
      <c r="G146" s="208" t="s">
        <v>218</v>
      </c>
      <c r="H146" s="209">
        <v>91.259</v>
      </c>
      <c r="I146" s="210"/>
      <c r="J146" s="211">
        <f>ROUND(I146*H146,2)</f>
        <v>0</v>
      </c>
      <c r="K146" s="207" t="s">
        <v>134</v>
      </c>
      <c r="L146" s="41"/>
      <c r="M146" s="212" t="s">
        <v>1</v>
      </c>
      <c r="N146" s="213" t="s">
        <v>48</v>
      </c>
      <c r="O146" s="73"/>
      <c r="P146" s="214">
        <f>O146*H146</f>
        <v>0</v>
      </c>
      <c r="Q146" s="214">
        <v>0</v>
      </c>
      <c r="R146" s="214">
        <f>Q146*H146</f>
        <v>0</v>
      </c>
      <c r="S146" s="214">
        <v>0</v>
      </c>
      <c r="T146" s="215">
        <f>S146*H146</f>
        <v>0</v>
      </c>
      <c r="U146" s="36"/>
      <c r="V146" s="36"/>
      <c r="W146" s="36"/>
      <c r="X146" s="36"/>
      <c r="Y146" s="36"/>
      <c r="Z146" s="36"/>
      <c r="AA146" s="36"/>
      <c r="AB146" s="36"/>
      <c r="AC146" s="36"/>
      <c r="AD146" s="36"/>
      <c r="AE146" s="36"/>
      <c r="AR146" s="216" t="s">
        <v>152</v>
      </c>
      <c r="AT146" s="216" t="s">
        <v>130</v>
      </c>
      <c r="AU146" s="216" t="s">
        <v>92</v>
      </c>
      <c r="AY146" s="18" t="s">
        <v>127</v>
      </c>
      <c r="BE146" s="217">
        <f>IF(N146="základní",J146,0)</f>
        <v>0</v>
      </c>
      <c r="BF146" s="217">
        <f>IF(N146="snížená",J146,0)</f>
        <v>0</v>
      </c>
      <c r="BG146" s="217">
        <f>IF(N146="zákl. přenesená",J146,0)</f>
        <v>0</v>
      </c>
      <c r="BH146" s="217">
        <f>IF(N146="sníž. přenesená",J146,0)</f>
        <v>0</v>
      </c>
      <c r="BI146" s="217">
        <f>IF(N146="nulová",J146,0)</f>
        <v>0</v>
      </c>
      <c r="BJ146" s="18" t="s">
        <v>90</v>
      </c>
      <c r="BK146" s="217">
        <f>ROUND(I146*H146,2)</f>
        <v>0</v>
      </c>
      <c r="BL146" s="18" t="s">
        <v>152</v>
      </c>
      <c r="BM146" s="216" t="s">
        <v>219</v>
      </c>
    </row>
    <row r="147" spans="1:65" s="13" customFormat="1">
      <c r="B147" s="226"/>
      <c r="C147" s="227"/>
      <c r="D147" s="218" t="s">
        <v>213</v>
      </c>
      <c r="E147" s="228" t="s">
        <v>1</v>
      </c>
      <c r="F147" s="229" t="s">
        <v>220</v>
      </c>
      <c r="G147" s="227"/>
      <c r="H147" s="230">
        <v>91.259</v>
      </c>
      <c r="I147" s="231"/>
      <c r="J147" s="227"/>
      <c r="K147" s="227"/>
      <c r="L147" s="232"/>
      <c r="M147" s="233"/>
      <c r="N147" s="234"/>
      <c r="O147" s="234"/>
      <c r="P147" s="234"/>
      <c r="Q147" s="234"/>
      <c r="R147" s="234"/>
      <c r="S147" s="234"/>
      <c r="T147" s="235"/>
      <c r="AT147" s="236" t="s">
        <v>213</v>
      </c>
      <c r="AU147" s="236" t="s">
        <v>92</v>
      </c>
      <c r="AV147" s="13" t="s">
        <v>92</v>
      </c>
      <c r="AW147" s="13" t="s">
        <v>38</v>
      </c>
      <c r="AX147" s="13" t="s">
        <v>83</v>
      </c>
      <c r="AY147" s="236" t="s">
        <v>127</v>
      </c>
    </row>
    <row r="148" spans="1:65" s="14" customFormat="1">
      <c r="B148" s="237"/>
      <c r="C148" s="238"/>
      <c r="D148" s="218" t="s">
        <v>213</v>
      </c>
      <c r="E148" s="239" t="s">
        <v>1</v>
      </c>
      <c r="F148" s="240" t="s">
        <v>215</v>
      </c>
      <c r="G148" s="238"/>
      <c r="H148" s="241">
        <v>91.259</v>
      </c>
      <c r="I148" s="242"/>
      <c r="J148" s="238"/>
      <c r="K148" s="238"/>
      <c r="L148" s="243"/>
      <c r="M148" s="244"/>
      <c r="N148" s="245"/>
      <c r="O148" s="245"/>
      <c r="P148" s="245"/>
      <c r="Q148" s="245"/>
      <c r="R148" s="245"/>
      <c r="S148" s="245"/>
      <c r="T148" s="246"/>
      <c r="AT148" s="247" t="s">
        <v>213</v>
      </c>
      <c r="AU148" s="247" t="s">
        <v>92</v>
      </c>
      <c r="AV148" s="14" t="s">
        <v>152</v>
      </c>
      <c r="AW148" s="14" t="s">
        <v>38</v>
      </c>
      <c r="AX148" s="14" t="s">
        <v>90</v>
      </c>
      <c r="AY148" s="247" t="s">
        <v>127</v>
      </c>
    </row>
    <row r="149" spans="1:65" s="2" customFormat="1" ht="16.5" customHeight="1">
      <c r="A149" s="36"/>
      <c r="B149" s="37"/>
      <c r="C149" s="205" t="s">
        <v>147</v>
      </c>
      <c r="D149" s="205" t="s">
        <v>130</v>
      </c>
      <c r="E149" s="206" t="s">
        <v>221</v>
      </c>
      <c r="F149" s="207" t="s">
        <v>222</v>
      </c>
      <c r="G149" s="208" t="s">
        <v>218</v>
      </c>
      <c r="H149" s="209">
        <v>54.755000000000003</v>
      </c>
      <c r="I149" s="210"/>
      <c r="J149" s="211">
        <f>ROUND(I149*H149,2)</f>
        <v>0</v>
      </c>
      <c r="K149" s="207" t="s">
        <v>134</v>
      </c>
      <c r="L149" s="41"/>
      <c r="M149" s="212" t="s">
        <v>1</v>
      </c>
      <c r="N149" s="213" t="s">
        <v>48</v>
      </c>
      <c r="O149" s="73"/>
      <c r="P149" s="214">
        <f>O149*H149</f>
        <v>0</v>
      </c>
      <c r="Q149" s="214">
        <v>0</v>
      </c>
      <c r="R149" s="214">
        <f>Q149*H149</f>
        <v>0</v>
      </c>
      <c r="S149" s="214">
        <v>0</v>
      </c>
      <c r="T149" s="215">
        <f>S149*H149</f>
        <v>0</v>
      </c>
      <c r="U149" s="36"/>
      <c r="V149" s="36"/>
      <c r="W149" s="36"/>
      <c r="X149" s="36"/>
      <c r="Y149" s="36"/>
      <c r="Z149" s="36"/>
      <c r="AA149" s="36"/>
      <c r="AB149" s="36"/>
      <c r="AC149" s="36"/>
      <c r="AD149" s="36"/>
      <c r="AE149" s="36"/>
      <c r="AR149" s="216" t="s">
        <v>152</v>
      </c>
      <c r="AT149" s="216" t="s">
        <v>130</v>
      </c>
      <c r="AU149" s="216" t="s">
        <v>92</v>
      </c>
      <c r="AY149" s="18" t="s">
        <v>127</v>
      </c>
      <c r="BE149" s="217">
        <f>IF(N149="základní",J149,0)</f>
        <v>0</v>
      </c>
      <c r="BF149" s="217">
        <f>IF(N149="snížená",J149,0)</f>
        <v>0</v>
      </c>
      <c r="BG149" s="217">
        <f>IF(N149="zákl. přenesená",J149,0)</f>
        <v>0</v>
      </c>
      <c r="BH149" s="217">
        <f>IF(N149="sníž. přenesená",J149,0)</f>
        <v>0</v>
      </c>
      <c r="BI149" s="217">
        <f>IF(N149="nulová",J149,0)</f>
        <v>0</v>
      </c>
      <c r="BJ149" s="18" t="s">
        <v>90</v>
      </c>
      <c r="BK149" s="217">
        <f>ROUND(I149*H149,2)</f>
        <v>0</v>
      </c>
      <c r="BL149" s="18" t="s">
        <v>152</v>
      </c>
      <c r="BM149" s="216" t="s">
        <v>223</v>
      </c>
    </row>
    <row r="150" spans="1:65" s="13" customFormat="1">
      <c r="B150" s="226"/>
      <c r="C150" s="227"/>
      <c r="D150" s="218" t="s">
        <v>213</v>
      </c>
      <c r="E150" s="228" t="s">
        <v>1</v>
      </c>
      <c r="F150" s="229" t="s">
        <v>224</v>
      </c>
      <c r="G150" s="227"/>
      <c r="H150" s="230">
        <v>54.755000000000003</v>
      </c>
      <c r="I150" s="231"/>
      <c r="J150" s="227"/>
      <c r="K150" s="227"/>
      <c r="L150" s="232"/>
      <c r="M150" s="233"/>
      <c r="N150" s="234"/>
      <c r="O150" s="234"/>
      <c r="P150" s="234"/>
      <c r="Q150" s="234"/>
      <c r="R150" s="234"/>
      <c r="S150" s="234"/>
      <c r="T150" s="235"/>
      <c r="AT150" s="236" t="s">
        <v>213</v>
      </c>
      <c r="AU150" s="236" t="s">
        <v>92</v>
      </c>
      <c r="AV150" s="13" t="s">
        <v>92</v>
      </c>
      <c r="AW150" s="13" t="s">
        <v>38</v>
      </c>
      <c r="AX150" s="13" t="s">
        <v>83</v>
      </c>
      <c r="AY150" s="236" t="s">
        <v>127</v>
      </c>
    </row>
    <row r="151" spans="1:65" s="14" customFormat="1">
      <c r="B151" s="237"/>
      <c r="C151" s="238"/>
      <c r="D151" s="218" t="s">
        <v>213</v>
      </c>
      <c r="E151" s="239" t="s">
        <v>1</v>
      </c>
      <c r="F151" s="240" t="s">
        <v>215</v>
      </c>
      <c r="G151" s="238"/>
      <c r="H151" s="241">
        <v>54.755000000000003</v>
      </c>
      <c r="I151" s="242"/>
      <c r="J151" s="238"/>
      <c r="K151" s="238"/>
      <c r="L151" s="243"/>
      <c r="M151" s="244"/>
      <c r="N151" s="245"/>
      <c r="O151" s="245"/>
      <c r="P151" s="245"/>
      <c r="Q151" s="245"/>
      <c r="R151" s="245"/>
      <c r="S151" s="245"/>
      <c r="T151" s="246"/>
      <c r="AT151" s="247" t="s">
        <v>213</v>
      </c>
      <c r="AU151" s="247" t="s">
        <v>92</v>
      </c>
      <c r="AV151" s="14" t="s">
        <v>152</v>
      </c>
      <c r="AW151" s="14" t="s">
        <v>38</v>
      </c>
      <c r="AX151" s="14" t="s">
        <v>90</v>
      </c>
      <c r="AY151" s="247" t="s">
        <v>127</v>
      </c>
    </row>
    <row r="152" spans="1:65" s="2" customFormat="1" ht="16.5" customHeight="1">
      <c r="A152" s="36"/>
      <c r="B152" s="37"/>
      <c r="C152" s="205" t="s">
        <v>152</v>
      </c>
      <c r="D152" s="205" t="s">
        <v>130</v>
      </c>
      <c r="E152" s="206" t="s">
        <v>225</v>
      </c>
      <c r="F152" s="207" t="s">
        <v>226</v>
      </c>
      <c r="G152" s="208" t="s">
        <v>218</v>
      </c>
      <c r="H152" s="209">
        <v>547.54999999999995</v>
      </c>
      <c r="I152" s="210"/>
      <c r="J152" s="211">
        <f>ROUND(I152*H152,2)</f>
        <v>0</v>
      </c>
      <c r="K152" s="207" t="s">
        <v>134</v>
      </c>
      <c r="L152" s="41"/>
      <c r="M152" s="212" t="s">
        <v>1</v>
      </c>
      <c r="N152" s="213" t="s">
        <v>48</v>
      </c>
      <c r="O152" s="73"/>
      <c r="P152" s="214">
        <f>O152*H152</f>
        <v>0</v>
      </c>
      <c r="Q152" s="214">
        <v>0</v>
      </c>
      <c r="R152" s="214">
        <f>Q152*H152</f>
        <v>0</v>
      </c>
      <c r="S152" s="214">
        <v>0</v>
      </c>
      <c r="T152" s="215">
        <f>S152*H152</f>
        <v>0</v>
      </c>
      <c r="U152" s="36"/>
      <c r="V152" s="36"/>
      <c r="W152" s="36"/>
      <c r="X152" s="36"/>
      <c r="Y152" s="36"/>
      <c r="Z152" s="36"/>
      <c r="AA152" s="36"/>
      <c r="AB152" s="36"/>
      <c r="AC152" s="36"/>
      <c r="AD152" s="36"/>
      <c r="AE152" s="36"/>
      <c r="AR152" s="216" t="s">
        <v>152</v>
      </c>
      <c r="AT152" s="216" t="s">
        <v>130</v>
      </c>
      <c r="AU152" s="216" t="s">
        <v>92</v>
      </c>
      <c r="AY152" s="18" t="s">
        <v>127</v>
      </c>
      <c r="BE152" s="217">
        <f>IF(N152="základní",J152,0)</f>
        <v>0</v>
      </c>
      <c r="BF152" s="217">
        <f>IF(N152="snížená",J152,0)</f>
        <v>0</v>
      </c>
      <c r="BG152" s="217">
        <f>IF(N152="zákl. přenesená",J152,0)</f>
        <v>0</v>
      </c>
      <c r="BH152" s="217">
        <f>IF(N152="sníž. přenesená",J152,0)</f>
        <v>0</v>
      </c>
      <c r="BI152" s="217">
        <f>IF(N152="nulová",J152,0)</f>
        <v>0</v>
      </c>
      <c r="BJ152" s="18" t="s">
        <v>90</v>
      </c>
      <c r="BK152" s="217">
        <f>ROUND(I152*H152,2)</f>
        <v>0</v>
      </c>
      <c r="BL152" s="18" t="s">
        <v>152</v>
      </c>
      <c r="BM152" s="216" t="s">
        <v>227</v>
      </c>
    </row>
    <row r="153" spans="1:65" s="13" customFormat="1">
      <c r="B153" s="226"/>
      <c r="C153" s="227"/>
      <c r="D153" s="218" t="s">
        <v>213</v>
      </c>
      <c r="E153" s="227"/>
      <c r="F153" s="229" t="s">
        <v>228</v>
      </c>
      <c r="G153" s="227"/>
      <c r="H153" s="230">
        <v>547.54999999999995</v>
      </c>
      <c r="I153" s="231"/>
      <c r="J153" s="227"/>
      <c r="K153" s="227"/>
      <c r="L153" s="232"/>
      <c r="M153" s="233"/>
      <c r="N153" s="234"/>
      <c r="O153" s="234"/>
      <c r="P153" s="234"/>
      <c r="Q153" s="234"/>
      <c r="R153" s="234"/>
      <c r="S153" s="234"/>
      <c r="T153" s="235"/>
      <c r="AT153" s="236" t="s">
        <v>213</v>
      </c>
      <c r="AU153" s="236" t="s">
        <v>92</v>
      </c>
      <c r="AV153" s="13" t="s">
        <v>92</v>
      </c>
      <c r="AW153" s="13" t="s">
        <v>4</v>
      </c>
      <c r="AX153" s="13" t="s">
        <v>90</v>
      </c>
      <c r="AY153" s="236" t="s">
        <v>127</v>
      </c>
    </row>
    <row r="154" spans="1:65" s="2" customFormat="1" ht="16.5" customHeight="1">
      <c r="A154" s="36"/>
      <c r="B154" s="37"/>
      <c r="C154" s="205" t="s">
        <v>126</v>
      </c>
      <c r="D154" s="205" t="s">
        <v>130</v>
      </c>
      <c r="E154" s="206" t="s">
        <v>229</v>
      </c>
      <c r="F154" s="207" t="s">
        <v>230</v>
      </c>
      <c r="G154" s="208" t="s">
        <v>218</v>
      </c>
      <c r="H154" s="209">
        <v>54.755000000000003</v>
      </c>
      <c r="I154" s="210"/>
      <c r="J154" s="211">
        <f>ROUND(I154*H154,2)</f>
        <v>0</v>
      </c>
      <c r="K154" s="207" t="s">
        <v>134</v>
      </c>
      <c r="L154" s="41"/>
      <c r="M154" s="212" t="s">
        <v>1</v>
      </c>
      <c r="N154" s="213" t="s">
        <v>48</v>
      </c>
      <c r="O154" s="73"/>
      <c r="P154" s="214">
        <f>O154*H154</f>
        <v>0</v>
      </c>
      <c r="Q154" s="214">
        <v>0</v>
      </c>
      <c r="R154" s="214">
        <f>Q154*H154</f>
        <v>0</v>
      </c>
      <c r="S154" s="214">
        <v>0</v>
      </c>
      <c r="T154" s="215">
        <f>S154*H154</f>
        <v>0</v>
      </c>
      <c r="U154" s="36"/>
      <c r="V154" s="36"/>
      <c r="W154" s="36"/>
      <c r="X154" s="36"/>
      <c r="Y154" s="36"/>
      <c r="Z154" s="36"/>
      <c r="AA154" s="36"/>
      <c r="AB154" s="36"/>
      <c r="AC154" s="36"/>
      <c r="AD154" s="36"/>
      <c r="AE154" s="36"/>
      <c r="AR154" s="216" t="s">
        <v>152</v>
      </c>
      <c r="AT154" s="216" t="s">
        <v>130</v>
      </c>
      <c r="AU154" s="216" t="s">
        <v>92</v>
      </c>
      <c r="AY154" s="18" t="s">
        <v>127</v>
      </c>
      <c r="BE154" s="217">
        <f>IF(N154="základní",J154,0)</f>
        <v>0</v>
      </c>
      <c r="BF154" s="217">
        <f>IF(N154="snížená",J154,0)</f>
        <v>0</v>
      </c>
      <c r="BG154" s="217">
        <f>IF(N154="zákl. přenesená",J154,0)</f>
        <v>0</v>
      </c>
      <c r="BH154" s="217">
        <f>IF(N154="sníž. přenesená",J154,0)</f>
        <v>0</v>
      </c>
      <c r="BI154" s="217">
        <f>IF(N154="nulová",J154,0)</f>
        <v>0</v>
      </c>
      <c r="BJ154" s="18" t="s">
        <v>90</v>
      </c>
      <c r="BK154" s="217">
        <f>ROUND(I154*H154,2)</f>
        <v>0</v>
      </c>
      <c r="BL154" s="18" t="s">
        <v>152</v>
      </c>
      <c r="BM154" s="216" t="s">
        <v>231</v>
      </c>
    </row>
    <row r="155" spans="1:65" s="2" customFormat="1" ht="16.5" customHeight="1">
      <c r="A155" s="36"/>
      <c r="B155" s="37"/>
      <c r="C155" s="205" t="s">
        <v>163</v>
      </c>
      <c r="D155" s="205" t="s">
        <v>130</v>
      </c>
      <c r="E155" s="206" t="s">
        <v>232</v>
      </c>
      <c r="F155" s="207" t="s">
        <v>233</v>
      </c>
      <c r="G155" s="208" t="s">
        <v>234</v>
      </c>
      <c r="H155" s="209">
        <v>98.558999999999997</v>
      </c>
      <c r="I155" s="210"/>
      <c r="J155" s="211">
        <f>ROUND(I155*H155,2)</f>
        <v>0</v>
      </c>
      <c r="K155" s="207" t="s">
        <v>134</v>
      </c>
      <c r="L155" s="41"/>
      <c r="M155" s="212" t="s">
        <v>1</v>
      </c>
      <c r="N155" s="213" t="s">
        <v>48</v>
      </c>
      <c r="O155" s="73"/>
      <c r="P155" s="214">
        <f>O155*H155</f>
        <v>0</v>
      </c>
      <c r="Q155" s="214">
        <v>0</v>
      </c>
      <c r="R155" s="214">
        <f>Q155*H155</f>
        <v>0</v>
      </c>
      <c r="S155" s="214">
        <v>0</v>
      </c>
      <c r="T155" s="215">
        <f>S155*H155</f>
        <v>0</v>
      </c>
      <c r="U155" s="36"/>
      <c r="V155" s="36"/>
      <c r="W155" s="36"/>
      <c r="X155" s="36"/>
      <c r="Y155" s="36"/>
      <c r="Z155" s="36"/>
      <c r="AA155" s="36"/>
      <c r="AB155" s="36"/>
      <c r="AC155" s="36"/>
      <c r="AD155" s="36"/>
      <c r="AE155" s="36"/>
      <c r="AR155" s="216" t="s">
        <v>152</v>
      </c>
      <c r="AT155" s="216" t="s">
        <v>130</v>
      </c>
      <c r="AU155" s="216" t="s">
        <v>92</v>
      </c>
      <c r="AY155" s="18" t="s">
        <v>127</v>
      </c>
      <c r="BE155" s="217">
        <f>IF(N155="základní",J155,0)</f>
        <v>0</v>
      </c>
      <c r="BF155" s="217">
        <f>IF(N155="snížená",J155,0)</f>
        <v>0</v>
      </c>
      <c r="BG155" s="217">
        <f>IF(N155="zákl. přenesená",J155,0)</f>
        <v>0</v>
      </c>
      <c r="BH155" s="217">
        <f>IF(N155="sníž. přenesená",J155,0)</f>
        <v>0</v>
      </c>
      <c r="BI155" s="217">
        <f>IF(N155="nulová",J155,0)</f>
        <v>0</v>
      </c>
      <c r="BJ155" s="18" t="s">
        <v>90</v>
      </c>
      <c r="BK155" s="217">
        <f>ROUND(I155*H155,2)</f>
        <v>0</v>
      </c>
      <c r="BL155" s="18" t="s">
        <v>152</v>
      </c>
      <c r="BM155" s="216" t="s">
        <v>235</v>
      </c>
    </row>
    <row r="156" spans="1:65" s="13" customFormat="1">
      <c r="B156" s="226"/>
      <c r="C156" s="227"/>
      <c r="D156" s="218" t="s">
        <v>213</v>
      </c>
      <c r="E156" s="227"/>
      <c r="F156" s="229" t="s">
        <v>236</v>
      </c>
      <c r="G156" s="227"/>
      <c r="H156" s="230">
        <v>98.558999999999997</v>
      </c>
      <c r="I156" s="231"/>
      <c r="J156" s="227"/>
      <c r="K156" s="227"/>
      <c r="L156" s="232"/>
      <c r="M156" s="233"/>
      <c r="N156" s="234"/>
      <c r="O156" s="234"/>
      <c r="P156" s="234"/>
      <c r="Q156" s="234"/>
      <c r="R156" s="234"/>
      <c r="S156" s="234"/>
      <c r="T156" s="235"/>
      <c r="AT156" s="236" t="s">
        <v>213</v>
      </c>
      <c r="AU156" s="236" t="s">
        <v>92</v>
      </c>
      <c r="AV156" s="13" t="s">
        <v>92</v>
      </c>
      <c r="AW156" s="13" t="s">
        <v>4</v>
      </c>
      <c r="AX156" s="13" t="s">
        <v>90</v>
      </c>
      <c r="AY156" s="236" t="s">
        <v>127</v>
      </c>
    </row>
    <row r="157" spans="1:65" s="2" customFormat="1" ht="16.5" customHeight="1">
      <c r="A157" s="36"/>
      <c r="B157" s="37"/>
      <c r="C157" s="205" t="s">
        <v>170</v>
      </c>
      <c r="D157" s="205" t="s">
        <v>130</v>
      </c>
      <c r="E157" s="206" t="s">
        <v>237</v>
      </c>
      <c r="F157" s="207" t="s">
        <v>238</v>
      </c>
      <c r="G157" s="208" t="s">
        <v>218</v>
      </c>
      <c r="H157" s="209">
        <v>36.503999999999998</v>
      </c>
      <c r="I157" s="210"/>
      <c r="J157" s="211">
        <f>ROUND(I157*H157,2)</f>
        <v>0</v>
      </c>
      <c r="K157" s="207" t="s">
        <v>134</v>
      </c>
      <c r="L157" s="41"/>
      <c r="M157" s="212" t="s">
        <v>1</v>
      </c>
      <c r="N157" s="213" t="s">
        <v>48</v>
      </c>
      <c r="O157" s="73"/>
      <c r="P157" s="214">
        <f>O157*H157</f>
        <v>0</v>
      </c>
      <c r="Q157" s="214">
        <v>0</v>
      </c>
      <c r="R157" s="214">
        <f>Q157*H157</f>
        <v>0</v>
      </c>
      <c r="S157" s="214">
        <v>0</v>
      </c>
      <c r="T157" s="215">
        <f>S157*H157</f>
        <v>0</v>
      </c>
      <c r="U157" s="36"/>
      <c r="V157" s="36"/>
      <c r="W157" s="36"/>
      <c r="X157" s="36"/>
      <c r="Y157" s="36"/>
      <c r="Z157" s="36"/>
      <c r="AA157" s="36"/>
      <c r="AB157" s="36"/>
      <c r="AC157" s="36"/>
      <c r="AD157" s="36"/>
      <c r="AE157" s="36"/>
      <c r="AR157" s="216" t="s">
        <v>152</v>
      </c>
      <c r="AT157" s="216" t="s">
        <v>130</v>
      </c>
      <c r="AU157" s="216" t="s">
        <v>92</v>
      </c>
      <c r="AY157" s="18" t="s">
        <v>127</v>
      </c>
      <c r="BE157" s="217">
        <f>IF(N157="základní",J157,0)</f>
        <v>0</v>
      </c>
      <c r="BF157" s="217">
        <f>IF(N157="snížená",J157,0)</f>
        <v>0</v>
      </c>
      <c r="BG157" s="217">
        <f>IF(N157="zákl. přenesená",J157,0)</f>
        <v>0</v>
      </c>
      <c r="BH157" s="217">
        <f>IF(N157="sníž. přenesená",J157,0)</f>
        <v>0</v>
      </c>
      <c r="BI157" s="217">
        <f>IF(N157="nulová",J157,0)</f>
        <v>0</v>
      </c>
      <c r="BJ157" s="18" t="s">
        <v>90</v>
      </c>
      <c r="BK157" s="217">
        <f>ROUND(I157*H157,2)</f>
        <v>0</v>
      </c>
      <c r="BL157" s="18" t="s">
        <v>152</v>
      </c>
      <c r="BM157" s="216" t="s">
        <v>239</v>
      </c>
    </row>
    <row r="158" spans="1:65" s="13" customFormat="1">
      <c r="B158" s="226"/>
      <c r="C158" s="227"/>
      <c r="D158" s="218" t="s">
        <v>213</v>
      </c>
      <c r="E158" s="228" t="s">
        <v>1</v>
      </c>
      <c r="F158" s="229" t="s">
        <v>240</v>
      </c>
      <c r="G158" s="227"/>
      <c r="H158" s="230">
        <v>36.503999999999998</v>
      </c>
      <c r="I158" s="231"/>
      <c r="J158" s="227"/>
      <c r="K158" s="227"/>
      <c r="L158" s="232"/>
      <c r="M158" s="233"/>
      <c r="N158" s="234"/>
      <c r="O158" s="234"/>
      <c r="P158" s="234"/>
      <c r="Q158" s="234"/>
      <c r="R158" s="234"/>
      <c r="S158" s="234"/>
      <c r="T158" s="235"/>
      <c r="AT158" s="236" t="s">
        <v>213</v>
      </c>
      <c r="AU158" s="236" t="s">
        <v>92</v>
      </c>
      <c r="AV158" s="13" t="s">
        <v>92</v>
      </c>
      <c r="AW158" s="13" t="s">
        <v>38</v>
      </c>
      <c r="AX158" s="13" t="s">
        <v>83</v>
      </c>
      <c r="AY158" s="236" t="s">
        <v>127</v>
      </c>
    </row>
    <row r="159" spans="1:65" s="14" customFormat="1">
      <c r="B159" s="237"/>
      <c r="C159" s="238"/>
      <c r="D159" s="218" t="s">
        <v>213</v>
      </c>
      <c r="E159" s="239" t="s">
        <v>1</v>
      </c>
      <c r="F159" s="240" t="s">
        <v>215</v>
      </c>
      <c r="G159" s="238"/>
      <c r="H159" s="241">
        <v>36.503999999999998</v>
      </c>
      <c r="I159" s="242"/>
      <c r="J159" s="238"/>
      <c r="K159" s="238"/>
      <c r="L159" s="243"/>
      <c r="M159" s="244"/>
      <c r="N159" s="245"/>
      <c r="O159" s="245"/>
      <c r="P159" s="245"/>
      <c r="Q159" s="245"/>
      <c r="R159" s="245"/>
      <c r="S159" s="245"/>
      <c r="T159" s="246"/>
      <c r="AT159" s="247" t="s">
        <v>213</v>
      </c>
      <c r="AU159" s="247" t="s">
        <v>92</v>
      </c>
      <c r="AV159" s="14" t="s">
        <v>152</v>
      </c>
      <c r="AW159" s="14" t="s">
        <v>38</v>
      </c>
      <c r="AX159" s="14" t="s">
        <v>90</v>
      </c>
      <c r="AY159" s="247" t="s">
        <v>127</v>
      </c>
    </row>
    <row r="160" spans="1:65" s="2" customFormat="1" ht="16.5" customHeight="1">
      <c r="A160" s="36"/>
      <c r="B160" s="37"/>
      <c r="C160" s="205" t="s">
        <v>177</v>
      </c>
      <c r="D160" s="205" t="s">
        <v>130</v>
      </c>
      <c r="E160" s="206" t="s">
        <v>241</v>
      </c>
      <c r="F160" s="207" t="s">
        <v>242</v>
      </c>
      <c r="G160" s="208" t="s">
        <v>211</v>
      </c>
      <c r="H160" s="209">
        <v>182.518</v>
      </c>
      <c r="I160" s="210"/>
      <c r="J160" s="211">
        <f>ROUND(I160*H160,2)</f>
        <v>0</v>
      </c>
      <c r="K160" s="207" t="s">
        <v>134</v>
      </c>
      <c r="L160" s="41"/>
      <c r="M160" s="212" t="s">
        <v>1</v>
      </c>
      <c r="N160" s="213" t="s">
        <v>48</v>
      </c>
      <c r="O160" s="73"/>
      <c r="P160" s="214">
        <f>O160*H160</f>
        <v>0</v>
      </c>
      <c r="Q160" s="214">
        <v>0</v>
      </c>
      <c r="R160" s="214">
        <f>Q160*H160</f>
        <v>0</v>
      </c>
      <c r="S160" s="214">
        <v>0</v>
      </c>
      <c r="T160" s="215">
        <f>S160*H160</f>
        <v>0</v>
      </c>
      <c r="U160" s="36"/>
      <c r="V160" s="36"/>
      <c r="W160" s="36"/>
      <c r="X160" s="36"/>
      <c r="Y160" s="36"/>
      <c r="Z160" s="36"/>
      <c r="AA160" s="36"/>
      <c r="AB160" s="36"/>
      <c r="AC160" s="36"/>
      <c r="AD160" s="36"/>
      <c r="AE160" s="36"/>
      <c r="AR160" s="216" t="s">
        <v>152</v>
      </c>
      <c r="AT160" s="216" t="s">
        <v>130</v>
      </c>
      <c r="AU160" s="216" t="s">
        <v>92</v>
      </c>
      <c r="AY160" s="18" t="s">
        <v>127</v>
      </c>
      <c r="BE160" s="217">
        <f>IF(N160="základní",J160,0)</f>
        <v>0</v>
      </c>
      <c r="BF160" s="217">
        <f>IF(N160="snížená",J160,0)</f>
        <v>0</v>
      </c>
      <c r="BG160" s="217">
        <f>IF(N160="zákl. přenesená",J160,0)</f>
        <v>0</v>
      </c>
      <c r="BH160" s="217">
        <f>IF(N160="sníž. přenesená",J160,0)</f>
        <v>0</v>
      </c>
      <c r="BI160" s="217">
        <f>IF(N160="nulová",J160,0)</f>
        <v>0</v>
      </c>
      <c r="BJ160" s="18" t="s">
        <v>90</v>
      </c>
      <c r="BK160" s="217">
        <f>ROUND(I160*H160,2)</f>
        <v>0</v>
      </c>
      <c r="BL160" s="18" t="s">
        <v>152</v>
      </c>
      <c r="BM160" s="216" t="s">
        <v>243</v>
      </c>
    </row>
    <row r="161" spans="1:65" s="13" customFormat="1">
      <c r="B161" s="226"/>
      <c r="C161" s="227"/>
      <c r="D161" s="218" t="s">
        <v>213</v>
      </c>
      <c r="E161" s="228" t="s">
        <v>1</v>
      </c>
      <c r="F161" s="229" t="s">
        <v>244</v>
      </c>
      <c r="G161" s="227"/>
      <c r="H161" s="230">
        <v>182.518</v>
      </c>
      <c r="I161" s="231"/>
      <c r="J161" s="227"/>
      <c r="K161" s="227"/>
      <c r="L161" s="232"/>
      <c r="M161" s="233"/>
      <c r="N161" s="234"/>
      <c r="O161" s="234"/>
      <c r="P161" s="234"/>
      <c r="Q161" s="234"/>
      <c r="R161" s="234"/>
      <c r="S161" s="234"/>
      <c r="T161" s="235"/>
      <c r="AT161" s="236" t="s">
        <v>213</v>
      </c>
      <c r="AU161" s="236" t="s">
        <v>92</v>
      </c>
      <c r="AV161" s="13" t="s">
        <v>92</v>
      </c>
      <c r="AW161" s="13" t="s">
        <v>38</v>
      </c>
      <c r="AX161" s="13" t="s">
        <v>83</v>
      </c>
      <c r="AY161" s="236" t="s">
        <v>127</v>
      </c>
    </row>
    <row r="162" spans="1:65" s="14" customFormat="1">
      <c r="B162" s="237"/>
      <c r="C162" s="238"/>
      <c r="D162" s="218" t="s">
        <v>213</v>
      </c>
      <c r="E162" s="239" t="s">
        <v>1</v>
      </c>
      <c r="F162" s="240" t="s">
        <v>215</v>
      </c>
      <c r="G162" s="238"/>
      <c r="H162" s="241">
        <v>182.518</v>
      </c>
      <c r="I162" s="242"/>
      <c r="J162" s="238"/>
      <c r="K162" s="238"/>
      <c r="L162" s="243"/>
      <c r="M162" s="244"/>
      <c r="N162" s="245"/>
      <c r="O162" s="245"/>
      <c r="P162" s="245"/>
      <c r="Q162" s="245"/>
      <c r="R162" s="245"/>
      <c r="S162" s="245"/>
      <c r="T162" s="246"/>
      <c r="AT162" s="247" t="s">
        <v>213</v>
      </c>
      <c r="AU162" s="247" t="s">
        <v>92</v>
      </c>
      <c r="AV162" s="14" t="s">
        <v>152</v>
      </c>
      <c r="AW162" s="14" t="s">
        <v>38</v>
      </c>
      <c r="AX162" s="14" t="s">
        <v>90</v>
      </c>
      <c r="AY162" s="247" t="s">
        <v>127</v>
      </c>
    </row>
    <row r="163" spans="1:65" s="12" customFormat="1" ht="22.9" customHeight="1">
      <c r="B163" s="189"/>
      <c r="C163" s="190"/>
      <c r="D163" s="191" t="s">
        <v>82</v>
      </c>
      <c r="E163" s="203" t="s">
        <v>147</v>
      </c>
      <c r="F163" s="203" t="s">
        <v>245</v>
      </c>
      <c r="G163" s="190"/>
      <c r="H163" s="190"/>
      <c r="I163" s="193"/>
      <c r="J163" s="204">
        <f>BK163</f>
        <v>0</v>
      </c>
      <c r="K163" s="190"/>
      <c r="L163" s="195"/>
      <c r="M163" s="196"/>
      <c r="N163" s="197"/>
      <c r="O163" s="197"/>
      <c r="P163" s="198">
        <f>P164</f>
        <v>0</v>
      </c>
      <c r="Q163" s="197"/>
      <c r="R163" s="198">
        <f>R164</f>
        <v>4.2829287000000003</v>
      </c>
      <c r="S163" s="197"/>
      <c r="T163" s="199">
        <f>T164</f>
        <v>0</v>
      </c>
      <c r="AR163" s="200" t="s">
        <v>90</v>
      </c>
      <c r="AT163" s="201" t="s">
        <v>82</v>
      </c>
      <c r="AU163" s="201" t="s">
        <v>90</v>
      </c>
      <c r="AY163" s="200" t="s">
        <v>127</v>
      </c>
      <c r="BK163" s="202">
        <f>BK164</f>
        <v>0</v>
      </c>
    </row>
    <row r="164" spans="1:65" s="2" customFormat="1" ht="16.5" customHeight="1">
      <c r="A164" s="36"/>
      <c r="B164" s="37"/>
      <c r="C164" s="205" t="s">
        <v>246</v>
      </c>
      <c r="D164" s="205" t="s">
        <v>130</v>
      </c>
      <c r="E164" s="206" t="s">
        <v>247</v>
      </c>
      <c r="F164" s="207" t="s">
        <v>248</v>
      </c>
      <c r="G164" s="208" t="s">
        <v>211</v>
      </c>
      <c r="H164" s="209">
        <v>149.91</v>
      </c>
      <c r="I164" s="210"/>
      <c r="J164" s="211">
        <f>ROUND(I164*H164,2)</f>
        <v>0</v>
      </c>
      <c r="K164" s="207" t="s">
        <v>134</v>
      </c>
      <c r="L164" s="41"/>
      <c r="M164" s="212" t="s">
        <v>1</v>
      </c>
      <c r="N164" s="213" t="s">
        <v>48</v>
      </c>
      <c r="O164" s="73"/>
      <c r="P164" s="214">
        <f>O164*H164</f>
        <v>0</v>
      </c>
      <c r="Q164" s="214">
        <v>2.8570000000000002E-2</v>
      </c>
      <c r="R164" s="214">
        <f>Q164*H164</f>
        <v>4.2829287000000003</v>
      </c>
      <c r="S164" s="214">
        <v>0</v>
      </c>
      <c r="T164" s="215">
        <f>S164*H164</f>
        <v>0</v>
      </c>
      <c r="U164" s="36"/>
      <c r="V164" s="36"/>
      <c r="W164" s="36"/>
      <c r="X164" s="36"/>
      <c r="Y164" s="36"/>
      <c r="Z164" s="36"/>
      <c r="AA164" s="36"/>
      <c r="AB164" s="36"/>
      <c r="AC164" s="36"/>
      <c r="AD164" s="36"/>
      <c r="AE164" s="36"/>
      <c r="AR164" s="216" t="s">
        <v>152</v>
      </c>
      <c r="AT164" s="216" t="s">
        <v>130</v>
      </c>
      <c r="AU164" s="216" t="s">
        <v>92</v>
      </c>
      <c r="AY164" s="18" t="s">
        <v>127</v>
      </c>
      <c r="BE164" s="217">
        <f>IF(N164="základní",J164,0)</f>
        <v>0</v>
      </c>
      <c r="BF164" s="217">
        <f>IF(N164="snížená",J164,0)</f>
        <v>0</v>
      </c>
      <c r="BG164" s="217">
        <f>IF(N164="zákl. přenesená",J164,0)</f>
        <v>0</v>
      </c>
      <c r="BH164" s="217">
        <f>IF(N164="sníž. přenesená",J164,0)</f>
        <v>0</v>
      </c>
      <c r="BI164" s="217">
        <f>IF(N164="nulová",J164,0)</f>
        <v>0</v>
      </c>
      <c r="BJ164" s="18" t="s">
        <v>90</v>
      </c>
      <c r="BK164" s="217">
        <f>ROUND(I164*H164,2)</f>
        <v>0</v>
      </c>
      <c r="BL164" s="18" t="s">
        <v>152</v>
      </c>
      <c r="BM164" s="216" t="s">
        <v>249</v>
      </c>
    </row>
    <row r="165" spans="1:65" s="12" customFormat="1" ht="22.9" customHeight="1">
      <c r="B165" s="189"/>
      <c r="C165" s="190"/>
      <c r="D165" s="191" t="s">
        <v>82</v>
      </c>
      <c r="E165" s="203" t="s">
        <v>126</v>
      </c>
      <c r="F165" s="203" t="s">
        <v>250</v>
      </c>
      <c r="G165" s="190"/>
      <c r="H165" s="190"/>
      <c r="I165" s="193"/>
      <c r="J165" s="204">
        <f>BK165</f>
        <v>0</v>
      </c>
      <c r="K165" s="190"/>
      <c r="L165" s="195"/>
      <c r="M165" s="196"/>
      <c r="N165" s="197"/>
      <c r="O165" s="197"/>
      <c r="P165" s="198">
        <f>SUM(P166:P171)</f>
        <v>0</v>
      </c>
      <c r="Q165" s="197"/>
      <c r="R165" s="198">
        <f>SUM(R166:R171)</f>
        <v>47.050533000000009</v>
      </c>
      <c r="S165" s="197"/>
      <c r="T165" s="199">
        <f>SUM(T166:T171)</f>
        <v>0</v>
      </c>
      <c r="AR165" s="200" t="s">
        <v>90</v>
      </c>
      <c r="AT165" s="201" t="s">
        <v>82</v>
      </c>
      <c r="AU165" s="201" t="s">
        <v>90</v>
      </c>
      <c r="AY165" s="200" t="s">
        <v>127</v>
      </c>
      <c r="BK165" s="202">
        <f>SUM(BK166:BK171)</f>
        <v>0</v>
      </c>
    </row>
    <row r="166" spans="1:65" s="2" customFormat="1" ht="16.5" customHeight="1">
      <c r="A166" s="36"/>
      <c r="B166" s="37"/>
      <c r="C166" s="205" t="s">
        <v>251</v>
      </c>
      <c r="D166" s="205" t="s">
        <v>130</v>
      </c>
      <c r="E166" s="206" t="s">
        <v>252</v>
      </c>
      <c r="F166" s="207" t="s">
        <v>253</v>
      </c>
      <c r="G166" s="208" t="s">
        <v>211</v>
      </c>
      <c r="H166" s="209">
        <v>130.37</v>
      </c>
      <c r="I166" s="210"/>
      <c r="J166" s="211">
        <f>ROUND(I166*H166,2)</f>
        <v>0</v>
      </c>
      <c r="K166" s="207" t="s">
        <v>134</v>
      </c>
      <c r="L166" s="41"/>
      <c r="M166" s="212" t="s">
        <v>1</v>
      </c>
      <c r="N166" s="213" t="s">
        <v>48</v>
      </c>
      <c r="O166" s="73"/>
      <c r="P166" s="214">
        <f>O166*H166</f>
        <v>0</v>
      </c>
      <c r="Q166" s="214">
        <v>8.0960000000000004E-2</v>
      </c>
      <c r="R166" s="214">
        <f>Q166*H166</f>
        <v>10.554755200000001</v>
      </c>
      <c r="S166" s="214">
        <v>0</v>
      </c>
      <c r="T166" s="215">
        <f>S166*H166</f>
        <v>0</v>
      </c>
      <c r="U166" s="36"/>
      <c r="V166" s="36"/>
      <c r="W166" s="36"/>
      <c r="X166" s="36"/>
      <c r="Y166" s="36"/>
      <c r="Z166" s="36"/>
      <c r="AA166" s="36"/>
      <c r="AB166" s="36"/>
      <c r="AC166" s="36"/>
      <c r="AD166" s="36"/>
      <c r="AE166" s="36"/>
      <c r="AR166" s="216" t="s">
        <v>152</v>
      </c>
      <c r="AT166" s="216" t="s">
        <v>130</v>
      </c>
      <c r="AU166" s="216" t="s">
        <v>92</v>
      </c>
      <c r="AY166" s="18" t="s">
        <v>127</v>
      </c>
      <c r="BE166" s="217">
        <f>IF(N166="základní",J166,0)</f>
        <v>0</v>
      </c>
      <c r="BF166" s="217">
        <f>IF(N166="snížená",J166,0)</f>
        <v>0</v>
      </c>
      <c r="BG166" s="217">
        <f>IF(N166="zákl. přenesená",J166,0)</f>
        <v>0</v>
      </c>
      <c r="BH166" s="217">
        <f>IF(N166="sníž. přenesená",J166,0)</f>
        <v>0</v>
      </c>
      <c r="BI166" s="217">
        <f>IF(N166="nulová",J166,0)</f>
        <v>0</v>
      </c>
      <c r="BJ166" s="18" t="s">
        <v>90</v>
      </c>
      <c r="BK166" s="217">
        <f>ROUND(I166*H166,2)</f>
        <v>0</v>
      </c>
      <c r="BL166" s="18" t="s">
        <v>152</v>
      </c>
      <c r="BM166" s="216" t="s">
        <v>254</v>
      </c>
    </row>
    <row r="167" spans="1:65" s="13" customFormat="1">
      <c r="B167" s="226"/>
      <c r="C167" s="227"/>
      <c r="D167" s="218" t="s">
        <v>213</v>
      </c>
      <c r="E167" s="228" t="s">
        <v>1</v>
      </c>
      <c r="F167" s="229" t="s">
        <v>214</v>
      </c>
      <c r="G167" s="227"/>
      <c r="H167" s="230">
        <v>130.37</v>
      </c>
      <c r="I167" s="231"/>
      <c r="J167" s="227"/>
      <c r="K167" s="227"/>
      <c r="L167" s="232"/>
      <c r="M167" s="233"/>
      <c r="N167" s="234"/>
      <c r="O167" s="234"/>
      <c r="P167" s="234"/>
      <c r="Q167" s="234"/>
      <c r="R167" s="234"/>
      <c r="S167" s="234"/>
      <c r="T167" s="235"/>
      <c r="AT167" s="236" t="s">
        <v>213</v>
      </c>
      <c r="AU167" s="236" t="s">
        <v>92</v>
      </c>
      <c r="AV167" s="13" t="s">
        <v>92</v>
      </c>
      <c r="AW167" s="13" t="s">
        <v>38</v>
      </c>
      <c r="AX167" s="13" t="s">
        <v>83</v>
      </c>
      <c r="AY167" s="236" t="s">
        <v>127</v>
      </c>
    </row>
    <row r="168" spans="1:65" s="14" customFormat="1">
      <c r="B168" s="237"/>
      <c r="C168" s="238"/>
      <c r="D168" s="218" t="s">
        <v>213</v>
      </c>
      <c r="E168" s="239" t="s">
        <v>1</v>
      </c>
      <c r="F168" s="240" t="s">
        <v>215</v>
      </c>
      <c r="G168" s="238"/>
      <c r="H168" s="241">
        <v>130.37</v>
      </c>
      <c r="I168" s="242"/>
      <c r="J168" s="238"/>
      <c r="K168" s="238"/>
      <c r="L168" s="243"/>
      <c r="M168" s="244"/>
      <c r="N168" s="245"/>
      <c r="O168" s="245"/>
      <c r="P168" s="245"/>
      <c r="Q168" s="245"/>
      <c r="R168" s="245"/>
      <c r="S168" s="245"/>
      <c r="T168" s="246"/>
      <c r="AT168" s="247" t="s">
        <v>213</v>
      </c>
      <c r="AU168" s="247" t="s">
        <v>92</v>
      </c>
      <c r="AV168" s="14" t="s">
        <v>152</v>
      </c>
      <c r="AW168" s="14" t="s">
        <v>38</v>
      </c>
      <c r="AX168" s="14" t="s">
        <v>90</v>
      </c>
      <c r="AY168" s="247" t="s">
        <v>127</v>
      </c>
    </row>
    <row r="169" spans="1:65" s="2" customFormat="1" ht="16.5" customHeight="1">
      <c r="A169" s="36"/>
      <c r="B169" s="37"/>
      <c r="C169" s="205" t="s">
        <v>255</v>
      </c>
      <c r="D169" s="205" t="s">
        <v>130</v>
      </c>
      <c r="E169" s="206" t="s">
        <v>256</v>
      </c>
      <c r="F169" s="207" t="s">
        <v>257</v>
      </c>
      <c r="G169" s="208" t="s">
        <v>211</v>
      </c>
      <c r="H169" s="209">
        <v>130.37</v>
      </c>
      <c r="I169" s="210"/>
      <c r="J169" s="211">
        <f>ROUND(I169*H169,2)</f>
        <v>0</v>
      </c>
      <c r="K169" s="207" t="s">
        <v>134</v>
      </c>
      <c r="L169" s="41"/>
      <c r="M169" s="212" t="s">
        <v>1</v>
      </c>
      <c r="N169" s="213" t="s">
        <v>48</v>
      </c>
      <c r="O169" s="73"/>
      <c r="P169" s="214">
        <f>O169*H169</f>
        <v>0</v>
      </c>
      <c r="Q169" s="214">
        <v>0.27994000000000002</v>
      </c>
      <c r="R169" s="214">
        <f>Q169*H169</f>
        <v>36.495777800000006</v>
      </c>
      <c r="S169" s="214">
        <v>0</v>
      </c>
      <c r="T169" s="215">
        <f>S169*H169</f>
        <v>0</v>
      </c>
      <c r="U169" s="36"/>
      <c r="V169" s="36"/>
      <c r="W169" s="36"/>
      <c r="X169" s="36"/>
      <c r="Y169" s="36"/>
      <c r="Z169" s="36"/>
      <c r="AA169" s="36"/>
      <c r="AB169" s="36"/>
      <c r="AC169" s="36"/>
      <c r="AD169" s="36"/>
      <c r="AE169" s="36"/>
      <c r="AR169" s="216" t="s">
        <v>152</v>
      </c>
      <c r="AT169" s="216" t="s">
        <v>130</v>
      </c>
      <c r="AU169" s="216" t="s">
        <v>92</v>
      </c>
      <c r="AY169" s="18" t="s">
        <v>127</v>
      </c>
      <c r="BE169" s="217">
        <f>IF(N169="základní",J169,0)</f>
        <v>0</v>
      </c>
      <c r="BF169" s="217">
        <f>IF(N169="snížená",J169,0)</f>
        <v>0</v>
      </c>
      <c r="BG169" s="217">
        <f>IF(N169="zákl. přenesená",J169,0)</f>
        <v>0</v>
      </c>
      <c r="BH169" s="217">
        <f>IF(N169="sníž. přenesená",J169,0)</f>
        <v>0</v>
      </c>
      <c r="BI169" s="217">
        <f>IF(N169="nulová",J169,0)</f>
        <v>0</v>
      </c>
      <c r="BJ169" s="18" t="s">
        <v>90</v>
      </c>
      <c r="BK169" s="217">
        <f>ROUND(I169*H169,2)</f>
        <v>0</v>
      </c>
      <c r="BL169" s="18" t="s">
        <v>152</v>
      </c>
      <c r="BM169" s="216" t="s">
        <v>258</v>
      </c>
    </row>
    <row r="170" spans="1:65" s="13" customFormat="1">
      <c r="B170" s="226"/>
      <c r="C170" s="227"/>
      <c r="D170" s="218" t="s">
        <v>213</v>
      </c>
      <c r="E170" s="228" t="s">
        <v>1</v>
      </c>
      <c r="F170" s="229" t="s">
        <v>214</v>
      </c>
      <c r="G170" s="227"/>
      <c r="H170" s="230">
        <v>130.37</v>
      </c>
      <c r="I170" s="231"/>
      <c r="J170" s="227"/>
      <c r="K170" s="227"/>
      <c r="L170" s="232"/>
      <c r="M170" s="233"/>
      <c r="N170" s="234"/>
      <c r="O170" s="234"/>
      <c r="P170" s="234"/>
      <c r="Q170" s="234"/>
      <c r="R170" s="234"/>
      <c r="S170" s="234"/>
      <c r="T170" s="235"/>
      <c r="AT170" s="236" t="s">
        <v>213</v>
      </c>
      <c r="AU170" s="236" t="s">
        <v>92</v>
      </c>
      <c r="AV170" s="13" t="s">
        <v>92</v>
      </c>
      <c r="AW170" s="13" t="s">
        <v>38</v>
      </c>
      <c r="AX170" s="13" t="s">
        <v>83</v>
      </c>
      <c r="AY170" s="236" t="s">
        <v>127</v>
      </c>
    </row>
    <row r="171" spans="1:65" s="14" customFormat="1">
      <c r="B171" s="237"/>
      <c r="C171" s="238"/>
      <c r="D171" s="218" t="s">
        <v>213</v>
      </c>
      <c r="E171" s="239" t="s">
        <v>1</v>
      </c>
      <c r="F171" s="240" t="s">
        <v>215</v>
      </c>
      <c r="G171" s="238"/>
      <c r="H171" s="241">
        <v>130.37</v>
      </c>
      <c r="I171" s="242"/>
      <c r="J171" s="238"/>
      <c r="K171" s="238"/>
      <c r="L171" s="243"/>
      <c r="M171" s="244"/>
      <c r="N171" s="245"/>
      <c r="O171" s="245"/>
      <c r="P171" s="245"/>
      <c r="Q171" s="245"/>
      <c r="R171" s="245"/>
      <c r="S171" s="245"/>
      <c r="T171" s="246"/>
      <c r="AT171" s="247" t="s">
        <v>213</v>
      </c>
      <c r="AU171" s="247" t="s">
        <v>92</v>
      </c>
      <c r="AV171" s="14" t="s">
        <v>152</v>
      </c>
      <c r="AW171" s="14" t="s">
        <v>38</v>
      </c>
      <c r="AX171" s="14" t="s">
        <v>90</v>
      </c>
      <c r="AY171" s="247" t="s">
        <v>127</v>
      </c>
    </row>
    <row r="172" spans="1:65" s="12" customFormat="1" ht="22.9" customHeight="1">
      <c r="B172" s="189"/>
      <c r="C172" s="190"/>
      <c r="D172" s="191" t="s">
        <v>82</v>
      </c>
      <c r="E172" s="203" t="s">
        <v>163</v>
      </c>
      <c r="F172" s="203" t="s">
        <v>259</v>
      </c>
      <c r="G172" s="190"/>
      <c r="H172" s="190"/>
      <c r="I172" s="193"/>
      <c r="J172" s="204">
        <f>BK172</f>
        <v>0</v>
      </c>
      <c r="K172" s="190"/>
      <c r="L172" s="195"/>
      <c r="M172" s="196"/>
      <c r="N172" s="197"/>
      <c r="O172" s="197"/>
      <c r="P172" s="198">
        <f>SUM(P173:P246)</f>
        <v>0</v>
      </c>
      <c r="Q172" s="197"/>
      <c r="R172" s="198">
        <f>SUM(R173:R246)</f>
        <v>98.969061839999995</v>
      </c>
      <c r="S172" s="197"/>
      <c r="T172" s="199">
        <f>SUM(T173:T246)</f>
        <v>0</v>
      </c>
      <c r="AR172" s="200" t="s">
        <v>90</v>
      </c>
      <c r="AT172" s="201" t="s">
        <v>82</v>
      </c>
      <c r="AU172" s="201" t="s">
        <v>90</v>
      </c>
      <c r="AY172" s="200" t="s">
        <v>127</v>
      </c>
      <c r="BK172" s="202">
        <f>SUM(BK173:BK246)</f>
        <v>0</v>
      </c>
    </row>
    <row r="173" spans="1:65" s="2" customFormat="1" ht="16.5" customHeight="1">
      <c r="A173" s="36"/>
      <c r="B173" s="37"/>
      <c r="C173" s="205" t="s">
        <v>260</v>
      </c>
      <c r="D173" s="205" t="s">
        <v>130</v>
      </c>
      <c r="E173" s="206" t="s">
        <v>261</v>
      </c>
      <c r="F173" s="207" t="s">
        <v>262</v>
      </c>
      <c r="G173" s="208" t="s">
        <v>211</v>
      </c>
      <c r="H173" s="209">
        <v>112.66500000000001</v>
      </c>
      <c r="I173" s="210"/>
      <c r="J173" s="211">
        <f>ROUND(I173*H173,2)</f>
        <v>0</v>
      </c>
      <c r="K173" s="207" t="s">
        <v>134</v>
      </c>
      <c r="L173" s="41"/>
      <c r="M173" s="212" t="s">
        <v>1</v>
      </c>
      <c r="N173" s="213" t="s">
        <v>48</v>
      </c>
      <c r="O173" s="73"/>
      <c r="P173" s="214">
        <f>O173*H173</f>
        <v>0</v>
      </c>
      <c r="Q173" s="214">
        <v>3.2730000000000002E-2</v>
      </c>
      <c r="R173" s="214">
        <f>Q173*H173</f>
        <v>3.6875254500000003</v>
      </c>
      <c r="S173" s="214">
        <v>0</v>
      </c>
      <c r="T173" s="215">
        <f>S173*H173</f>
        <v>0</v>
      </c>
      <c r="U173" s="36"/>
      <c r="V173" s="36"/>
      <c r="W173" s="36"/>
      <c r="X173" s="36"/>
      <c r="Y173" s="36"/>
      <c r="Z173" s="36"/>
      <c r="AA173" s="36"/>
      <c r="AB173" s="36"/>
      <c r="AC173" s="36"/>
      <c r="AD173" s="36"/>
      <c r="AE173" s="36"/>
      <c r="AR173" s="216" t="s">
        <v>152</v>
      </c>
      <c r="AT173" s="216" t="s">
        <v>130</v>
      </c>
      <c r="AU173" s="216" t="s">
        <v>92</v>
      </c>
      <c r="AY173" s="18" t="s">
        <v>127</v>
      </c>
      <c r="BE173" s="217">
        <f>IF(N173="základní",J173,0)</f>
        <v>0</v>
      </c>
      <c r="BF173" s="217">
        <f>IF(N173="snížená",J173,0)</f>
        <v>0</v>
      </c>
      <c r="BG173" s="217">
        <f>IF(N173="zákl. přenesená",J173,0)</f>
        <v>0</v>
      </c>
      <c r="BH173" s="217">
        <f>IF(N173="sníž. přenesená",J173,0)</f>
        <v>0</v>
      </c>
      <c r="BI173" s="217">
        <f>IF(N173="nulová",J173,0)</f>
        <v>0</v>
      </c>
      <c r="BJ173" s="18" t="s">
        <v>90</v>
      </c>
      <c r="BK173" s="217">
        <f>ROUND(I173*H173,2)</f>
        <v>0</v>
      </c>
      <c r="BL173" s="18" t="s">
        <v>152</v>
      </c>
      <c r="BM173" s="216" t="s">
        <v>263</v>
      </c>
    </row>
    <row r="174" spans="1:65" s="13" customFormat="1">
      <c r="B174" s="226"/>
      <c r="C174" s="227"/>
      <c r="D174" s="218" t="s">
        <v>213</v>
      </c>
      <c r="E174" s="228" t="s">
        <v>1</v>
      </c>
      <c r="F174" s="229" t="s">
        <v>264</v>
      </c>
      <c r="G174" s="227"/>
      <c r="H174" s="230">
        <v>112.66500000000001</v>
      </c>
      <c r="I174" s="231"/>
      <c r="J174" s="227"/>
      <c r="K174" s="227"/>
      <c r="L174" s="232"/>
      <c r="M174" s="233"/>
      <c r="N174" s="234"/>
      <c r="O174" s="234"/>
      <c r="P174" s="234"/>
      <c r="Q174" s="234"/>
      <c r="R174" s="234"/>
      <c r="S174" s="234"/>
      <c r="T174" s="235"/>
      <c r="AT174" s="236" t="s">
        <v>213</v>
      </c>
      <c r="AU174" s="236" t="s">
        <v>92</v>
      </c>
      <c r="AV174" s="13" t="s">
        <v>92</v>
      </c>
      <c r="AW174" s="13" t="s">
        <v>38</v>
      </c>
      <c r="AX174" s="13" t="s">
        <v>83</v>
      </c>
      <c r="AY174" s="236" t="s">
        <v>127</v>
      </c>
    </row>
    <row r="175" spans="1:65" s="14" customFormat="1">
      <c r="B175" s="237"/>
      <c r="C175" s="238"/>
      <c r="D175" s="218" t="s">
        <v>213</v>
      </c>
      <c r="E175" s="239" t="s">
        <v>1</v>
      </c>
      <c r="F175" s="240" t="s">
        <v>215</v>
      </c>
      <c r="G175" s="238"/>
      <c r="H175" s="241">
        <v>112.66500000000001</v>
      </c>
      <c r="I175" s="242"/>
      <c r="J175" s="238"/>
      <c r="K175" s="238"/>
      <c r="L175" s="243"/>
      <c r="M175" s="244"/>
      <c r="N175" s="245"/>
      <c r="O175" s="245"/>
      <c r="P175" s="245"/>
      <c r="Q175" s="245"/>
      <c r="R175" s="245"/>
      <c r="S175" s="245"/>
      <c r="T175" s="246"/>
      <c r="AT175" s="247" t="s">
        <v>213</v>
      </c>
      <c r="AU175" s="247" t="s">
        <v>92</v>
      </c>
      <c r="AV175" s="14" t="s">
        <v>152</v>
      </c>
      <c r="AW175" s="14" t="s">
        <v>38</v>
      </c>
      <c r="AX175" s="14" t="s">
        <v>90</v>
      </c>
      <c r="AY175" s="247" t="s">
        <v>127</v>
      </c>
    </row>
    <row r="176" spans="1:65" s="2" customFormat="1" ht="16.5" customHeight="1">
      <c r="A176" s="36"/>
      <c r="B176" s="37"/>
      <c r="C176" s="205" t="s">
        <v>265</v>
      </c>
      <c r="D176" s="205" t="s">
        <v>130</v>
      </c>
      <c r="E176" s="206" t="s">
        <v>266</v>
      </c>
      <c r="F176" s="207" t="s">
        <v>267</v>
      </c>
      <c r="G176" s="208" t="s">
        <v>211</v>
      </c>
      <c r="H176" s="209">
        <v>208.59200000000001</v>
      </c>
      <c r="I176" s="210"/>
      <c r="J176" s="211">
        <f>ROUND(I176*H176,2)</f>
        <v>0</v>
      </c>
      <c r="K176" s="207" t="s">
        <v>134</v>
      </c>
      <c r="L176" s="41"/>
      <c r="M176" s="212" t="s">
        <v>1</v>
      </c>
      <c r="N176" s="213" t="s">
        <v>48</v>
      </c>
      <c r="O176" s="73"/>
      <c r="P176" s="214">
        <f>O176*H176</f>
        <v>0</v>
      </c>
      <c r="Q176" s="214">
        <v>7.3499999999999998E-3</v>
      </c>
      <c r="R176" s="214">
        <f>Q176*H176</f>
        <v>1.5331512</v>
      </c>
      <c r="S176" s="214">
        <v>0</v>
      </c>
      <c r="T176" s="215">
        <f>S176*H176</f>
        <v>0</v>
      </c>
      <c r="U176" s="36"/>
      <c r="V176" s="36"/>
      <c r="W176" s="36"/>
      <c r="X176" s="36"/>
      <c r="Y176" s="36"/>
      <c r="Z176" s="36"/>
      <c r="AA176" s="36"/>
      <c r="AB176" s="36"/>
      <c r="AC176" s="36"/>
      <c r="AD176" s="36"/>
      <c r="AE176" s="36"/>
      <c r="AR176" s="216" t="s">
        <v>152</v>
      </c>
      <c r="AT176" s="216" t="s">
        <v>130</v>
      </c>
      <c r="AU176" s="216" t="s">
        <v>92</v>
      </c>
      <c r="AY176" s="18" t="s">
        <v>127</v>
      </c>
      <c r="BE176" s="217">
        <f>IF(N176="základní",J176,0)</f>
        <v>0</v>
      </c>
      <c r="BF176" s="217">
        <f>IF(N176="snížená",J176,0)</f>
        <v>0</v>
      </c>
      <c r="BG176" s="217">
        <f>IF(N176="zákl. přenesená",J176,0)</f>
        <v>0</v>
      </c>
      <c r="BH176" s="217">
        <f>IF(N176="sníž. přenesená",J176,0)</f>
        <v>0</v>
      </c>
      <c r="BI176" s="217">
        <f>IF(N176="nulová",J176,0)</f>
        <v>0</v>
      </c>
      <c r="BJ176" s="18" t="s">
        <v>90</v>
      </c>
      <c r="BK176" s="217">
        <f>ROUND(I176*H176,2)</f>
        <v>0</v>
      </c>
      <c r="BL176" s="18" t="s">
        <v>152</v>
      </c>
      <c r="BM176" s="216" t="s">
        <v>268</v>
      </c>
    </row>
    <row r="177" spans="1:65" s="13" customFormat="1">
      <c r="B177" s="226"/>
      <c r="C177" s="227"/>
      <c r="D177" s="218" t="s">
        <v>213</v>
      </c>
      <c r="E177" s="228" t="s">
        <v>1</v>
      </c>
      <c r="F177" s="229" t="s">
        <v>269</v>
      </c>
      <c r="G177" s="227"/>
      <c r="H177" s="230">
        <v>208.59200000000001</v>
      </c>
      <c r="I177" s="231"/>
      <c r="J177" s="227"/>
      <c r="K177" s="227"/>
      <c r="L177" s="232"/>
      <c r="M177" s="233"/>
      <c r="N177" s="234"/>
      <c r="O177" s="234"/>
      <c r="P177" s="234"/>
      <c r="Q177" s="234"/>
      <c r="R177" s="234"/>
      <c r="S177" s="234"/>
      <c r="T177" s="235"/>
      <c r="AT177" s="236" t="s">
        <v>213</v>
      </c>
      <c r="AU177" s="236" t="s">
        <v>92</v>
      </c>
      <c r="AV177" s="13" t="s">
        <v>92</v>
      </c>
      <c r="AW177" s="13" t="s">
        <v>38</v>
      </c>
      <c r="AX177" s="13" t="s">
        <v>83</v>
      </c>
      <c r="AY177" s="236" t="s">
        <v>127</v>
      </c>
    </row>
    <row r="178" spans="1:65" s="14" customFormat="1">
      <c r="B178" s="237"/>
      <c r="C178" s="238"/>
      <c r="D178" s="218" t="s">
        <v>213</v>
      </c>
      <c r="E178" s="239" t="s">
        <v>1</v>
      </c>
      <c r="F178" s="240" t="s">
        <v>215</v>
      </c>
      <c r="G178" s="238"/>
      <c r="H178" s="241">
        <v>208.59200000000001</v>
      </c>
      <c r="I178" s="242"/>
      <c r="J178" s="238"/>
      <c r="K178" s="238"/>
      <c r="L178" s="243"/>
      <c r="M178" s="244"/>
      <c r="N178" s="245"/>
      <c r="O178" s="245"/>
      <c r="P178" s="245"/>
      <c r="Q178" s="245"/>
      <c r="R178" s="245"/>
      <c r="S178" s="245"/>
      <c r="T178" s="246"/>
      <c r="AT178" s="247" t="s">
        <v>213</v>
      </c>
      <c r="AU178" s="247" t="s">
        <v>92</v>
      </c>
      <c r="AV178" s="14" t="s">
        <v>152</v>
      </c>
      <c r="AW178" s="14" t="s">
        <v>38</v>
      </c>
      <c r="AX178" s="14" t="s">
        <v>90</v>
      </c>
      <c r="AY178" s="247" t="s">
        <v>127</v>
      </c>
    </row>
    <row r="179" spans="1:65" s="2" customFormat="1" ht="16.5" customHeight="1">
      <c r="A179" s="36"/>
      <c r="B179" s="37"/>
      <c r="C179" s="205" t="s">
        <v>270</v>
      </c>
      <c r="D179" s="205" t="s">
        <v>130</v>
      </c>
      <c r="E179" s="206" t="s">
        <v>271</v>
      </c>
      <c r="F179" s="207" t="s">
        <v>272</v>
      </c>
      <c r="G179" s="208" t="s">
        <v>211</v>
      </c>
      <c r="H179" s="209">
        <v>1575.337</v>
      </c>
      <c r="I179" s="210"/>
      <c r="J179" s="211">
        <f>ROUND(I179*H179,2)</f>
        <v>0</v>
      </c>
      <c r="K179" s="207" t="s">
        <v>134</v>
      </c>
      <c r="L179" s="41"/>
      <c r="M179" s="212" t="s">
        <v>1</v>
      </c>
      <c r="N179" s="213" t="s">
        <v>48</v>
      </c>
      <c r="O179" s="73"/>
      <c r="P179" s="214">
        <f>O179*H179</f>
        <v>0</v>
      </c>
      <c r="Q179" s="214">
        <v>2.5999999999999998E-4</v>
      </c>
      <c r="R179" s="214">
        <f>Q179*H179</f>
        <v>0.40958761999999999</v>
      </c>
      <c r="S179" s="214">
        <v>0</v>
      </c>
      <c r="T179" s="215">
        <f>S179*H179</f>
        <v>0</v>
      </c>
      <c r="U179" s="36"/>
      <c r="V179" s="36"/>
      <c r="W179" s="36"/>
      <c r="X179" s="36"/>
      <c r="Y179" s="36"/>
      <c r="Z179" s="36"/>
      <c r="AA179" s="36"/>
      <c r="AB179" s="36"/>
      <c r="AC179" s="36"/>
      <c r="AD179" s="36"/>
      <c r="AE179" s="36"/>
      <c r="AR179" s="216" t="s">
        <v>152</v>
      </c>
      <c r="AT179" s="216" t="s">
        <v>130</v>
      </c>
      <c r="AU179" s="216" t="s">
        <v>92</v>
      </c>
      <c r="AY179" s="18" t="s">
        <v>127</v>
      </c>
      <c r="BE179" s="217">
        <f>IF(N179="základní",J179,0)</f>
        <v>0</v>
      </c>
      <c r="BF179" s="217">
        <f>IF(N179="snížená",J179,0)</f>
        <v>0</v>
      </c>
      <c r="BG179" s="217">
        <f>IF(N179="zákl. přenesená",J179,0)</f>
        <v>0</v>
      </c>
      <c r="BH179" s="217">
        <f>IF(N179="sníž. přenesená",J179,0)</f>
        <v>0</v>
      </c>
      <c r="BI179" s="217">
        <f>IF(N179="nulová",J179,0)</f>
        <v>0</v>
      </c>
      <c r="BJ179" s="18" t="s">
        <v>90</v>
      </c>
      <c r="BK179" s="217">
        <f>ROUND(I179*H179,2)</f>
        <v>0</v>
      </c>
      <c r="BL179" s="18" t="s">
        <v>152</v>
      </c>
      <c r="BM179" s="216" t="s">
        <v>273</v>
      </c>
    </row>
    <row r="180" spans="1:65" s="2" customFormat="1" ht="16.5" customHeight="1">
      <c r="A180" s="36"/>
      <c r="B180" s="37"/>
      <c r="C180" s="205" t="s">
        <v>8</v>
      </c>
      <c r="D180" s="205" t="s">
        <v>130</v>
      </c>
      <c r="E180" s="206" t="s">
        <v>274</v>
      </c>
      <c r="F180" s="207" t="s">
        <v>275</v>
      </c>
      <c r="G180" s="208" t="s">
        <v>276</v>
      </c>
      <c r="H180" s="209">
        <v>375.55</v>
      </c>
      <c r="I180" s="210"/>
      <c r="J180" s="211">
        <f>ROUND(I180*H180,2)</f>
        <v>0</v>
      </c>
      <c r="K180" s="207" t="s">
        <v>134</v>
      </c>
      <c r="L180" s="41"/>
      <c r="M180" s="212" t="s">
        <v>1</v>
      </c>
      <c r="N180" s="213" t="s">
        <v>48</v>
      </c>
      <c r="O180" s="73"/>
      <c r="P180" s="214">
        <f>O180*H180</f>
        <v>0</v>
      </c>
      <c r="Q180" s="214">
        <v>0</v>
      </c>
      <c r="R180" s="214">
        <f>Q180*H180</f>
        <v>0</v>
      </c>
      <c r="S180" s="214">
        <v>0</v>
      </c>
      <c r="T180" s="215">
        <f>S180*H180</f>
        <v>0</v>
      </c>
      <c r="U180" s="36"/>
      <c r="V180" s="36"/>
      <c r="W180" s="36"/>
      <c r="X180" s="36"/>
      <c r="Y180" s="36"/>
      <c r="Z180" s="36"/>
      <c r="AA180" s="36"/>
      <c r="AB180" s="36"/>
      <c r="AC180" s="36"/>
      <c r="AD180" s="36"/>
      <c r="AE180" s="36"/>
      <c r="AR180" s="216" t="s">
        <v>152</v>
      </c>
      <c r="AT180" s="216" t="s">
        <v>130</v>
      </c>
      <c r="AU180" s="216" t="s">
        <v>92</v>
      </c>
      <c r="AY180" s="18" t="s">
        <v>127</v>
      </c>
      <c r="BE180" s="217">
        <f>IF(N180="základní",J180,0)</f>
        <v>0</v>
      </c>
      <c r="BF180" s="217">
        <f>IF(N180="snížená",J180,0)</f>
        <v>0</v>
      </c>
      <c r="BG180" s="217">
        <f>IF(N180="zákl. přenesená",J180,0)</f>
        <v>0</v>
      </c>
      <c r="BH180" s="217">
        <f>IF(N180="sníž. přenesená",J180,0)</f>
        <v>0</v>
      </c>
      <c r="BI180" s="217">
        <f>IF(N180="nulová",J180,0)</f>
        <v>0</v>
      </c>
      <c r="BJ180" s="18" t="s">
        <v>90</v>
      </c>
      <c r="BK180" s="217">
        <f>ROUND(I180*H180,2)</f>
        <v>0</v>
      </c>
      <c r="BL180" s="18" t="s">
        <v>152</v>
      </c>
      <c r="BM180" s="216" t="s">
        <v>277</v>
      </c>
    </row>
    <row r="181" spans="1:65" s="13" customFormat="1">
      <c r="B181" s="226"/>
      <c r="C181" s="227"/>
      <c r="D181" s="218" t="s">
        <v>213</v>
      </c>
      <c r="E181" s="228" t="s">
        <v>1</v>
      </c>
      <c r="F181" s="229" t="s">
        <v>278</v>
      </c>
      <c r="G181" s="227"/>
      <c r="H181" s="230">
        <v>375.55</v>
      </c>
      <c r="I181" s="231"/>
      <c r="J181" s="227"/>
      <c r="K181" s="227"/>
      <c r="L181" s="232"/>
      <c r="M181" s="233"/>
      <c r="N181" s="234"/>
      <c r="O181" s="234"/>
      <c r="P181" s="234"/>
      <c r="Q181" s="234"/>
      <c r="R181" s="234"/>
      <c r="S181" s="234"/>
      <c r="T181" s="235"/>
      <c r="AT181" s="236" t="s">
        <v>213</v>
      </c>
      <c r="AU181" s="236" t="s">
        <v>92</v>
      </c>
      <c r="AV181" s="13" t="s">
        <v>92</v>
      </c>
      <c r="AW181" s="13" t="s">
        <v>38</v>
      </c>
      <c r="AX181" s="13" t="s">
        <v>83</v>
      </c>
      <c r="AY181" s="236" t="s">
        <v>127</v>
      </c>
    </row>
    <row r="182" spans="1:65" s="14" customFormat="1">
      <c r="B182" s="237"/>
      <c r="C182" s="238"/>
      <c r="D182" s="218" t="s">
        <v>213</v>
      </c>
      <c r="E182" s="239" t="s">
        <v>1</v>
      </c>
      <c r="F182" s="240" t="s">
        <v>215</v>
      </c>
      <c r="G182" s="238"/>
      <c r="H182" s="241">
        <v>375.55</v>
      </c>
      <c r="I182" s="242"/>
      <c r="J182" s="238"/>
      <c r="K182" s="238"/>
      <c r="L182" s="243"/>
      <c r="M182" s="244"/>
      <c r="N182" s="245"/>
      <c r="O182" s="245"/>
      <c r="P182" s="245"/>
      <c r="Q182" s="245"/>
      <c r="R182" s="245"/>
      <c r="S182" s="245"/>
      <c r="T182" s="246"/>
      <c r="AT182" s="247" t="s">
        <v>213</v>
      </c>
      <c r="AU182" s="247" t="s">
        <v>92</v>
      </c>
      <c r="AV182" s="14" t="s">
        <v>152</v>
      </c>
      <c r="AW182" s="14" t="s">
        <v>38</v>
      </c>
      <c r="AX182" s="14" t="s">
        <v>90</v>
      </c>
      <c r="AY182" s="247" t="s">
        <v>127</v>
      </c>
    </row>
    <row r="183" spans="1:65" s="2" customFormat="1" ht="16.5" customHeight="1">
      <c r="A183" s="36"/>
      <c r="B183" s="37"/>
      <c r="C183" s="248" t="s">
        <v>279</v>
      </c>
      <c r="D183" s="248" t="s">
        <v>280</v>
      </c>
      <c r="E183" s="249" t="s">
        <v>281</v>
      </c>
      <c r="F183" s="250" t="s">
        <v>282</v>
      </c>
      <c r="G183" s="251" t="s">
        <v>276</v>
      </c>
      <c r="H183" s="252">
        <v>413.10500000000002</v>
      </c>
      <c r="I183" s="253"/>
      <c r="J183" s="254">
        <f>ROUND(I183*H183,2)</f>
        <v>0</v>
      </c>
      <c r="K183" s="250" t="s">
        <v>134</v>
      </c>
      <c r="L183" s="255"/>
      <c r="M183" s="256" t="s">
        <v>1</v>
      </c>
      <c r="N183" s="257" t="s">
        <v>48</v>
      </c>
      <c r="O183" s="73"/>
      <c r="P183" s="214">
        <f>O183*H183</f>
        <v>0</v>
      </c>
      <c r="Q183" s="214">
        <v>3.0000000000000001E-5</v>
      </c>
      <c r="R183" s="214">
        <f>Q183*H183</f>
        <v>1.239315E-2</v>
      </c>
      <c r="S183" s="214">
        <v>0</v>
      </c>
      <c r="T183" s="215">
        <f>S183*H183</f>
        <v>0</v>
      </c>
      <c r="U183" s="36"/>
      <c r="V183" s="36"/>
      <c r="W183" s="36"/>
      <c r="X183" s="36"/>
      <c r="Y183" s="36"/>
      <c r="Z183" s="36"/>
      <c r="AA183" s="36"/>
      <c r="AB183" s="36"/>
      <c r="AC183" s="36"/>
      <c r="AD183" s="36"/>
      <c r="AE183" s="36"/>
      <c r="AR183" s="216" t="s">
        <v>177</v>
      </c>
      <c r="AT183" s="216" t="s">
        <v>280</v>
      </c>
      <c r="AU183" s="216" t="s">
        <v>92</v>
      </c>
      <c r="AY183" s="18" t="s">
        <v>127</v>
      </c>
      <c r="BE183" s="217">
        <f>IF(N183="základní",J183,0)</f>
        <v>0</v>
      </c>
      <c r="BF183" s="217">
        <f>IF(N183="snížená",J183,0)</f>
        <v>0</v>
      </c>
      <c r="BG183" s="217">
        <f>IF(N183="zákl. přenesená",J183,0)</f>
        <v>0</v>
      </c>
      <c r="BH183" s="217">
        <f>IF(N183="sníž. přenesená",J183,0)</f>
        <v>0</v>
      </c>
      <c r="BI183" s="217">
        <f>IF(N183="nulová",J183,0)</f>
        <v>0</v>
      </c>
      <c r="BJ183" s="18" t="s">
        <v>90</v>
      </c>
      <c r="BK183" s="217">
        <f>ROUND(I183*H183,2)</f>
        <v>0</v>
      </c>
      <c r="BL183" s="18" t="s">
        <v>152</v>
      </c>
      <c r="BM183" s="216" t="s">
        <v>283</v>
      </c>
    </row>
    <row r="184" spans="1:65" s="13" customFormat="1">
      <c r="B184" s="226"/>
      <c r="C184" s="227"/>
      <c r="D184" s="218" t="s">
        <v>213</v>
      </c>
      <c r="E184" s="227"/>
      <c r="F184" s="229" t="s">
        <v>284</v>
      </c>
      <c r="G184" s="227"/>
      <c r="H184" s="230">
        <v>413.10500000000002</v>
      </c>
      <c r="I184" s="231"/>
      <c r="J184" s="227"/>
      <c r="K184" s="227"/>
      <c r="L184" s="232"/>
      <c r="M184" s="233"/>
      <c r="N184" s="234"/>
      <c r="O184" s="234"/>
      <c r="P184" s="234"/>
      <c r="Q184" s="234"/>
      <c r="R184" s="234"/>
      <c r="S184" s="234"/>
      <c r="T184" s="235"/>
      <c r="AT184" s="236" t="s">
        <v>213</v>
      </c>
      <c r="AU184" s="236" t="s">
        <v>92</v>
      </c>
      <c r="AV184" s="13" t="s">
        <v>92</v>
      </c>
      <c r="AW184" s="13" t="s">
        <v>4</v>
      </c>
      <c r="AX184" s="13" t="s">
        <v>90</v>
      </c>
      <c r="AY184" s="236" t="s">
        <v>127</v>
      </c>
    </row>
    <row r="185" spans="1:65" s="2" customFormat="1" ht="16.5" customHeight="1">
      <c r="A185" s="36"/>
      <c r="B185" s="37"/>
      <c r="C185" s="205" t="s">
        <v>285</v>
      </c>
      <c r="D185" s="205" t="s">
        <v>130</v>
      </c>
      <c r="E185" s="206" t="s">
        <v>286</v>
      </c>
      <c r="F185" s="207" t="s">
        <v>287</v>
      </c>
      <c r="G185" s="208" t="s">
        <v>276</v>
      </c>
      <c r="H185" s="209">
        <v>375.55</v>
      </c>
      <c r="I185" s="210"/>
      <c r="J185" s="211">
        <f>ROUND(I185*H185,2)</f>
        <v>0</v>
      </c>
      <c r="K185" s="207" t="s">
        <v>134</v>
      </c>
      <c r="L185" s="41"/>
      <c r="M185" s="212" t="s">
        <v>1</v>
      </c>
      <c r="N185" s="213" t="s">
        <v>48</v>
      </c>
      <c r="O185" s="73"/>
      <c r="P185" s="214">
        <f>O185*H185</f>
        <v>0</v>
      </c>
      <c r="Q185" s="214">
        <v>0</v>
      </c>
      <c r="R185" s="214">
        <f>Q185*H185</f>
        <v>0</v>
      </c>
      <c r="S185" s="214">
        <v>0</v>
      </c>
      <c r="T185" s="215">
        <f>S185*H185</f>
        <v>0</v>
      </c>
      <c r="U185" s="36"/>
      <c r="V185" s="36"/>
      <c r="W185" s="36"/>
      <c r="X185" s="36"/>
      <c r="Y185" s="36"/>
      <c r="Z185" s="36"/>
      <c r="AA185" s="36"/>
      <c r="AB185" s="36"/>
      <c r="AC185" s="36"/>
      <c r="AD185" s="36"/>
      <c r="AE185" s="36"/>
      <c r="AR185" s="216" t="s">
        <v>152</v>
      </c>
      <c r="AT185" s="216" t="s">
        <v>130</v>
      </c>
      <c r="AU185" s="216" t="s">
        <v>92</v>
      </c>
      <c r="AY185" s="18" t="s">
        <v>127</v>
      </c>
      <c r="BE185" s="217">
        <f>IF(N185="základní",J185,0)</f>
        <v>0</v>
      </c>
      <c r="BF185" s="217">
        <f>IF(N185="snížená",J185,0)</f>
        <v>0</v>
      </c>
      <c r="BG185" s="217">
        <f>IF(N185="zákl. přenesená",J185,0)</f>
        <v>0</v>
      </c>
      <c r="BH185" s="217">
        <f>IF(N185="sníž. přenesená",J185,0)</f>
        <v>0</v>
      </c>
      <c r="BI185" s="217">
        <f>IF(N185="nulová",J185,0)</f>
        <v>0</v>
      </c>
      <c r="BJ185" s="18" t="s">
        <v>90</v>
      </c>
      <c r="BK185" s="217">
        <f>ROUND(I185*H185,2)</f>
        <v>0</v>
      </c>
      <c r="BL185" s="18" t="s">
        <v>152</v>
      </c>
      <c r="BM185" s="216" t="s">
        <v>288</v>
      </c>
    </row>
    <row r="186" spans="1:65" s="13" customFormat="1">
      <c r="B186" s="226"/>
      <c r="C186" s="227"/>
      <c r="D186" s="218" t="s">
        <v>213</v>
      </c>
      <c r="E186" s="228" t="s">
        <v>1</v>
      </c>
      <c r="F186" s="229" t="s">
        <v>278</v>
      </c>
      <c r="G186" s="227"/>
      <c r="H186" s="230">
        <v>375.55</v>
      </c>
      <c r="I186" s="231"/>
      <c r="J186" s="227"/>
      <c r="K186" s="227"/>
      <c r="L186" s="232"/>
      <c r="M186" s="233"/>
      <c r="N186" s="234"/>
      <c r="O186" s="234"/>
      <c r="P186" s="234"/>
      <c r="Q186" s="234"/>
      <c r="R186" s="234"/>
      <c r="S186" s="234"/>
      <c r="T186" s="235"/>
      <c r="AT186" s="236" t="s">
        <v>213</v>
      </c>
      <c r="AU186" s="236" t="s">
        <v>92</v>
      </c>
      <c r="AV186" s="13" t="s">
        <v>92</v>
      </c>
      <c r="AW186" s="13" t="s">
        <v>38</v>
      </c>
      <c r="AX186" s="13" t="s">
        <v>83</v>
      </c>
      <c r="AY186" s="236" t="s">
        <v>127</v>
      </c>
    </row>
    <row r="187" spans="1:65" s="14" customFormat="1">
      <c r="B187" s="237"/>
      <c r="C187" s="238"/>
      <c r="D187" s="218" t="s">
        <v>213</v>
      </c>
      <c r="E187" s="239" t="s">
        <v>1</v>
      </c>
      <c r="F187" s="240" t="s">
        <v>215</v>
      </c>
      <c r="G187" s="238"/>
      <c r="H187" s="241">
        <v>375.55</v>
      </c>
      <c r="I187" s="242"/>
      <c r="J187" s="238"/>
      <c r="K187" s="238"/>
      <c r="L187" s="243"/>
      <c r="M187" s="244"/>
      <c r="N187" s="245"/>
      <c r="O187" s="245"/>
      <c r="P187" s="245"/>
      <c r="Q187" s="245"/>
      <c r="R187" s="245"/>
      <c r="S187" s="245"/>
      <c r="T187" s="246"/>
      <c r="AT187" s="247" t="s">
        <v>213</v>
      </c>
      <c r="AU187" s="247" t="s">
        <v>92</v>
      </c>
      <c r="AV187" s="14" t="s">
        <v>152</v>
      </c>
      <c r="AW187" s="14" t="s">
        <v>38</v>
      </c>
      <c r="AX187" s="14" t="s">
        <v>90</v>
      </c>
      <c r="AY187" s="247" t="s">
        <v>127</v>
      </c>
    </row>
    <row r="188" spans="1:65" s="2" customFormat="1" ht="16.5" customHeight="1">
      <c r="A188" s="36"/>
      <c r="B188" s="37"/>
      <c r="C188" s="248" t="s">
        <v>289</v>
      </c>
      <c r="D188" s="248" t="s">
        <v>280</v>
      </c>
      <c r="E188" s="249" t="s">
        <v>290</v>
      </c>
      <c r="F188" s="250" t="s">
        <v>291</v>
      </c>
      <c r="G188" s="251" t="s">
        <v>276</v>
      </c>
      <c r="H188" s="252">
        <v>413.10500000000002</v>
      </c>
      <c r="I188" s="253"/>
      <c r="J188" s="254">
        <f>ROUND(I188*H188,2)</f>
        <v>0</v>
      </c>
      <c r="K188" s="250" t="s">
        <v>134</v>
      </c>
      <c r="L188" s="255"/>
      <c r="M188" s="256" t="s">
        <v>1</v>
      </c>
      <c r="N188" s="257" t="s">
        <v>48</v>
      </c>
      <c r="O188" s="73"/>
      <c r="P188" s="214">
        <f>O188*H188</f>
        <v>0</v>
      </c>
      <c r="Q188" s="214">
        <v>4.0000000000000003E-5</v>
      </c>
      <c r="R188" s="214">
        <f>Q188*H188</f>
        <v>1.6524200000000003E-2</v>
      </c>
      <c r="S188" s="214">
        <v>0</v>
      </c>
      <c r="T188" s="215">
        <f>S188*H188</f>
        <v>0</v>
      </c>
      <c r="U188" s="36"/>
      <c r="V188" s="36"/>
      <c r="W188" s="36"/>
      <c r="X188" s="36"/>
      <c r="Y188" s="36"/>
      <c r="Z188" s="36"/>
      <c r="AA188" s="36"/>
      <c r="AB188" s="36"/>
      <c r="AC188" s="36"/>
      <c r="AD188" s="36"/>
      <c r="AE188" s="36"/>
      <c r="AR188" s="216" t="s">
        <v>177</v>
      </c>
      <c r="AT188" s="216" t="s">
        <v>280</v>
      </c>
      <c r="AU188" s="216" t="s">
        <v>92</v>
      </c>
      <c r="AY188" s="18" t="s">
        <v>127</v>
      </c>
      <c r="BE188" s="217">
        <f>IF(N188="základní",J188,0)</f>
        <v>0</v>
      </c>
      <c r="BF188" s="217">
        <f>IF(N188="snížená",J188,0)</f>
        <v>0</v>
      </c>
      <c r="BG188" s="217">
        <f>IF(N188="zákl. přenesená",J188,0)</f>
        <v>0</v>
      </c>
      <c r="BH188" s="217">
        <f>IF(N188="sníž. přenesená",J188,0)</f>
        <v>0</v>
      </c>
      <c r="BI188" s="217">
        <f>IF(N188="nulová",J188,0)</f>
        <v>0</v>
      </c>
      <c r="BJ188" s="18" t="s">
        <v>90</v>
      </c>
      <c r="BK188" s="217">
        <f>ROUND(I188*H188,2)</f>
        <v>0</v>
      </c>
      <c r="BL188" s="18" t="s">
        <v>152</v>
      </c>
      <c r="BM188" s="216" t="s">
        <v>292</v>
      </c>
    </row>
    <row r="189" spans="1:65" s="13" customFormat="1">
      <c r="B189" s="226"/>
      <c r="C189" s="227"/>
      <c r="D189" s="218" t="s">
        <v>213</v>
      </c>
      <c r="E189" s="227"/>
      <c r="F189" s="229" t="s">
        <v>284</v>
      </c>
      <c r="G189" s="227"/>
      <c r="H189" s="230">
        <v>413.10500000000002</v>
      </c>
      <c r="I189" s="231"/>
      <c r="J189" s="227"/>
      <c r="K189" s="227"/>
      <c r="L189" s="232"/>
      <c r="M189" s="233"/>
      <c r="N189" s="234"/>
      <c r="O189" s="234"/>
      <c r="P189" s="234"/>
      <c r="Q189" s="234"/>
      <c r="R189" s="234"/>
      <c r="S189" s="234"/>
      <c r="T189" s="235"/>
      <c r="AT189" s="236" t="s">
        <v>213</v>
      </c>
      <c r="AU189" s="236" t="s">
        <v>92</v>
      </c>
      <c r="AV189" s="13" t="s">
        <v>92</v>
      </c>
      <c r="AW189" s="13" t="s">
        <v>4</v>
      </c>
      <c r="AX189" s="13" t="s">
        <v>90</v>
      </c>
      <c r="AY189" s="236" t="s">
        <v>127</v>
      </c>
    </row>
    <row r="190" spans="1:65" s="2" customFormat="1" ht="16.5" customHeight="1">
      <c r="A190" s="36"/>
      <c r="B190" s="37"/>
      <c r="C190" s="205" t="s">
        <v>293</v>
      </c>
      <c r="D190" s="205" t="s">
        <v>130</v>
      </c>
      <c r="E190" s="206" t="s">
        <v>294</v>
      </c>
      <c r="F190" s="207" t="s">
        <v>295</v>
      </c>
      <c r="G190" s="208" t="s">
        <v>211</v>
      </c>
      <c r="H190" s="209">
        <v>78.221999999999994</v>
      </c>
      <c r="I190" s="210"/>
      <c r="J190" s="211">
        <f>ROUND(I190*H190,2)</f>
        <v>0</v>
      </c>
      <c r="K190" s="207" t="s">
        <v>134</v>
      </c>
      <c r="L190" s="41"/>
      <c r="M190" s="212" t="s">
        <v>1</v>
      </c>
      <c r="N190" s="213" t="s">
        <v>48</v>
      </c>
      <c r="O190" s="73"/>
      <c r="P190" s="214">
        <f>O190*H190</f>
        <v>0</v>
      </c>
      <c r="Q190" s="214">
        <v>8.5000000000000006E-3</v>
      </c>
      <c r="R190" s="214">
        <f>Q190*H190</f>
        <v>0.66488700000000001</v>
      </c>
      <c r="S190" s="214">
        <v>0</v>
      </c>
      <c r="T190" s="215">
        <f>S190*H190</f>
        <v>0</v>
      </c>
      <c r="U190" s="36"/>
      <c r="V190" s="36"/>
      <c r="W190" s="36"/>
      <c r="X190" s="36"/>
      <c r="Y190" s="36"/>
      <c r="Z190" s="36"/>
      <c r="AA190" s="36"/>
      <c r="AB190" s="36"/>
      <c r="AC190" s="36"/>
      <c r="AD190" s="36"/>
      <c r="AE190" s="36"/>
      <c r="AR190" s="216" t="s">
        <v>152</v>
      </c>
      <c r="AT190" s="216" t="s">
        <v>130</v>
      </c>
      <c r="AU190" s="216" t="s">
        <v>92</v>
      </c>
      <c r="AY190" s="18" t="s">
        <v>127</v>
      </c>
      <c r="BE190" s="217">
        <f>IF(N190="základní",J190,0)</f>
        <v>0</v>
      </c>
      <c r="BF190" s="217">
        <f>IF(N190="snížená",J190,0)</f>
        <v>0</v>
      </c>
      <c r="BG190" s="217">
        <f>IF(N190="zákl. přenesená",J190,0)</f>
        <v>0</v>
      </c>
      <c r="BH190" s="217">
        <f>IF(N190="sníž. přenesená",J190,0)</f>
        <v>0</v>
      </c>
      <c r="BI190" s="217">
        <f>IF(N190="nulová",J190,0)</f>
        <v>0</v>
      </c>
      <c r="BJ190" s="18" t="s">
        <v>90</v>
      </c>
      <c r="BK190" s="217">
        <f>ROUND(I190*H190,2)</f>
        <v>0</v>
      </c>
      <c r="BL190" s="18" t="s">
        <v>152</v>
      </c>
      <c r="BM190" s="216" t="s">
        <v>296</v>
      </c>
    </row>
    <row r="191" spans="1:65" s="13" customFormat="1">
      <c r="B191" s="226"/>
      <c r="C191" s="227"/>
      <c r="D191" s="218" t="s">
        <v>213</v>
      </c>
      <c r="E191" s="228" t="s">
        <v>1</v>
      </c>
      <c r="F191" s="229" t="s">
        <v>297</v>
      </c>
      <c r="G191" s="227"/>
      <c r="H191" s="230">
        <v>78.221999999999994</v>
      </c>
      <c r="I191" s="231"/>
      <c r="J191" s="227"/>
      <c r="K191" s="227"/>
      <c r="L191" s="232"/>
      <c r="M191" s="233"/>
      <c r="N191" s="234"/>
      <c r="O191" s="234"/>
      <c r="P191" s="234"/>
      <c r="Q191" s="234"/>
      <c r="R191" s="234"/>
      <c r="S191" s="234"/>
      <c r="T191" s="235"/>
      <c r="AT191" s="236" t="s">
        <v>213</v>
      </c>
      <c r="AU191" s="236" t="s">
        <v>92</v>
      </c>
      <c r="AV191" s="13" t="s">
        <v>92</v>
      </c>
      <c r="AW191" s="13" t="s">
        <v>38</v>
      </c>
      <c r="AX191" s="13" t="s">
        <v>83</v>
      </c>
      <c r="AY191" s="236" t="s">
        <v>127</v>
      </c>
    </row>
    <row r="192" spans="1:65" s="14" customFormat="1">
      <c r="B192" s="237"/>
      <c r="C192" s="238"/>
      <c r="D192" s="218" t="s">
        <v>213</v>
      </c>
      <c r="E192" s="239" t="s">
        <v>1</v>
      </c>
      <c r="F192" s="240" t="s">
        <v>215</v>
      </c>
      <c r="G192" s="238"/>
      <c r="H192" s="241">
        <v>78.221999999999994</v>
      </c>
      <c r="I192" s="242"/>
      <c r="J192" s="238"/>
      <c r="K192" s="238"/>
      <c r="L192" s="243"/>
      <c r="M192" s="244"/>
      <c r="N192" s="245"/>
      <c r="O192" s="245"/>
      <c r="P192" s="245"/>
      <c r="Q192" s="245"/>
      <c r="R192" s="245"/>
      <c r="S192" s="245"/>
      <c r="T192" s="246"/>
      <c r="AT192" s="247" t="s">
        <v>213</v>
      </c>
      <c r="AU192" s="247" t="s">
        <v>92</v>
      </c>
      <c r="AV192" s="14" t="s">
        <v>152</v>
      </c>
      <c r="AW192" s="14" t="s">
        <v>38</v>
      </c>
      <c r="AX192" s="14" t="s">
        <v>90</v>
      </c>
      <c r="AY192" s="247" t="s">
        <v>127</v>
      </c>
    </row>
    <row r="193" spans="1:65" s="2" customFormat="1" ht="16.5" customHeight="1">
      <c r="A193" s="36"/>
      <c r="B193" s="37"/>
      <c r="C193" s="248" t="s">
        <v>298</v>
      </c>
      <c r="D193" s="248" t="s">
        <v>280</v>
      </c>
      <c r="E193" s="249" t="s">
        <v>299</v>
      </c>
      <c r="F193" s="250" t="s">
        <v>300</v>
      </c>
      <c r="G193" s="251" t="s">
        <v>218</v>
      </c>
      <c r="H193" s="252">
        <v>13.141</v>
      </c>
      <c r="I193" s="253"/>
      <c r="J193" s="254">
        <f>ROUND(I193*H193,2)</f>
        <v>0</v>
      </c>
      <c r="K193" s="250" t="s">
        <v>134</v>
      </c>
      <c r="L193" s="255"/>
      <c r="M193" s="256" t="s">
        <v>1</v>
      </c>
      <c r="N193" s="257" t="s">
        <v>48</v>
      </c>
      <c r="O193" s="73"/>
      <c r="P193" s="214">
        <f>O193*H193</f>
        <v>0</v>
      </c>
      <c r="Q193" s="214">
        <v>0.03</v>
      </c>
      <c r="R193" s="214">
        <f>Q193*H193</f>
        <v>0.39422999999999997</v>
      </c>
      <c r="S193" s="214">
        <v>0</v>
      </c>
      <c r="T193" s="215">
        <f>S193*H193</f>
        <v>0</v>
      </c>
      <c r="U193" s="36"/>
      <c r="V193" s="36"/>
      <c r="W193" s="36"/>
      <c r="X193" s="36"/>
      <c r="Y193" s="36"/>
      <c r="Z193" s="36"/>
      <c r="AA193" s="36"/>
      <c r="AB193" s="36"/>
      <c r="AC193" s="36"/>
      <c r="AD193" s="36"/>
      <c r="AE193" s="36"/>
      <c r="AR193" s="216" t="s">
        <v>177</v>
      </c>
      <c r="AT193" s="216" t="s">
        <v>280</v>
      </c>
      <c r="AU193" s="216" t="s">
        <v>92</v>
      </c>
      <c r="AY193" s="18" t="s">
        <v>127</v>
      </c>
      <c r="BE193" s="217">
        <f>IF(N193="základní",J193,0)</f>
        <v>0</v>
      </c>
      <c r="BF193" s="217">
        <f>IF(N193="snížená",J193,0)</f>
        <v>0</v>
      </c>
      <c r="BG193" s="217">
        <f>IF(N193="zákl. přenesená",J193,0)</f>
        <v>0</v>
      </c>
      <c r="BH193" s="217">
        <f>IF(N193="sníž. přenesená",J193,0)</f>
        <v>0</v>
      </c>
      <c r="BI193" s="217">
        <f>IF(N193="nulová",J193,0)</f>
        <v>0</v>
      </c>
      <c r="BJ193" s="18" t="s">
        <v>90</v>
      </c>
      <c r="BK193" s="217">
        <f>ROUND(I193*H193,2)</f>
        <v>0</v>
      </c>
      <c r="BL193" s="18" t="s">
        <v>152</v>
      </c>
      <c r="BM193" s="216" t="s">
        <v>301</v>
      </c>
    </row>
    <row r="194" spans="1:65" s="13" customFormat="1">
      <c r="B194" s="226"/>
      <c r="C194" s="227"/>
      <c r="D194" s="218" t="s">
        <v>213</v>
      </c>
      <c r="E194" s="227"/>
      <c r="F194" s="229" t="s">
        <v>302</v>
      </c>
      <c r="G194" s="227"/>
      <c r="H194" s="230">
        <v>13.141</v>
      </c>
      <c r="I194" s="231"/>
      <c r="J194" s="227"/>
      <c r="K194" s="227"/>
      <c r="L194" s="232"/>
      <c r="M194" s="233"/>
      <c r="N194" s="234"/>
      <c r="O194" s="234"/>
      <c r="P194" s="234"/>
      <c r="Q194" s="234"/>
      <c r="R194" s="234"/>
      <c r="S194" s="234"/>
      <c r="T194" s="235"/>
      <c r="AT194" s="236" t="s">
        <v>213</v>
      </c>
      <c r="AU194" s="236" t="s">
        <v>92</v>
      </c>
      <c r="AV194" s="13" t="s">
        <v>92</v>
      </c>
      <c r="AW194" s="13" t="s">
        <v>4</v>
      </c>
      <c r="AX194" s="13" t="s">
        <v>90</v>
      </c>
      <c r="AY194" s="236" t="s">
        <v>127</v>
      </c>
    </row>
    <row r="195" spans="1:65" s="2" customFormat="1" ht="16.5" customHeight="1">
      <c r="A195" s="36"/>
      <c r="B195" s="37"/>
      <c r="C195" s="205" t="s">
        <v>7</v>
      </c>
      <c r="D195" s="205" t="s">
        <v>130</v>
      </c>
      <c r="E195" s="206" t="s">
        <v>294</v>
      </c>
      <c r="F195" s="207" t="s">
        <v>295</v>
      </c>
      <c r="G195" s="208" t="s">
        <v>211</v>
      </c>
      <c r="H195" s="209">
        <v>1139.4649999999999</v>
      </c>
      <c r="I195" s="210"/>
      <c r="J195" s="211">
        <f>ROUND(I195*H195,2)</f>
        <v>0</v>
      </c>
      <c r="K195" s="207" t="s">
        <v>134</v>
      </c>
      <c r="L195" s="41"/>
      <c r="M195" s="212" t="s">
        <v>1</v>
      </c>
      <c r="N195" s="213" t="s">
        <v>48</v>
      </c>
      <c r="O195" s="73"/>
      <c r="P195" s="214">
        <f>O195*H195</f>
        <v>0</v>
      </c>
      <c r="Q195" s="214">
        <v>8.5000000000000006E-3</v>
      </c>
      <c r="R195" s="214">
        <f>Q195*H195</f>
        <v>9.6854525000000002</v>
      </c>
      <c r="S195" s="214">
        <v>0</v>
      </c>
      <c r="T195" s="215">
        <f>S195*H195</f>
        <v>0</v>
      </c>
      <c r="U195" s="36"/>
      <c r="V195" s="36"/>
      <c r="W195" s="36"/>
      <c r="X195" s="36"/>
      <c r="Y195" s="36"/>
      <c r="Z195" s="36"/>
      <c r="AA195" s="36"/>
      <c r="AB195" s="36"/>
      <c r="AC195" s="36"/>
      <c r="AD195" s="36"/>
      <c r="AE195" s="36"/>
      <c r="AR195" s="216" t="s">
        <v>152</v>
      </c>
      <c r="AT195" s="216" t="s">
        <v>130</v>
      </c>
      <c r="AU195" s="216" t="s">
        <v>92</v>
      </c>
      <c r="AY195" s="18" t="s">
        <v>127</v>
      </c>
      <c r="BE195" s="217">
        <f>IF(N195="základní",J195,0)</f>
        <v>0</v>
      </c>
      <c r="BF195" s="217">
        <f>IF(N195="snížená",J195,0)</f>
        <v>0</v>
      </c>
      <c r="BG195" s="217">
        <f>IF(N195="zákl. přenesená",J195,0)</f>
        <v>0</v>
      </c>
      <c r="BH195" s="217">
        <f>IF(N195="sníž. přenesená",J195,0)</f>
        <v>0</v>
      </c>
      <c r="BI195" s="217">
        <f>IF(N195="nulová",J195,0)</f>
        <v>0</v>
      </c>
      <c r="BJ195" s="18" t="s">
        <v>90</v>
      </c>
      <c r="BK195" s="217">
        <f>ROUND(I195*H195,2)</f>
        <v>0</v>
      </c>
      <c r="BL195" s="18" t="s">
        <v>152</v>
      </c>
      <c r="BM195" s="216" t="s">
        <v>303</v>
      </c>
    </row>
    <row r="196" spans="1:65" s="13" customFormat="1">
      <c r="B196" s="226"/>
      <c r="C196" s="227"/>
      <c r="D196" s="218" t="s">
        <v>213</v>
      </c>
      <c r="E196" s="228" t="s">
        <v>1</v>
      </c>
      <c r="F196" s="229" t="s">
        <v>304</v>
      </c>
      <c r="G196" s="227"/>
      <c r="H196" s="230">
        <v>1139.4649999999999</v>
      </c>
      <c r="I196" s="231"/>
      <c r="J196" s="227"/>
      <c r="K196" s="227"/>
      <c r="L196" s="232"/>
      <c r="M196" s="233"/>
      <c r="N196" s="234"/>
      <c r="O196" s="234"/>
      <c r="P196" s="234"/>
      <c r="Q196" s="234"/>
      <c r="R196" s="234"/>
      <c r="S196" s="234"/>
      <c r="T196" s="235"/>
      <c r="AT196" s="236" t="s">
        <v>213</v>
      </c>
      <c r="AU196" s="236" t="s">
        <v>92</v>
      </c>
      <c r="AV196" s="13" t="s">
        <v>92</v>
      </c>
      <c r="AW196" s="13" t="s">
        <v>38</v>
      </c>
      <c r="AX196" s="13" t="s">
        <v>83</v>
      </c>
      <c r="AY196" s="236" t="s">
        <v>127</v>
      </c>
    </row>
    <row r="197" spans="1:65" s="14" customFormat="1">
      <c r="B197" s="237"/>
      <c r="C197" s="238"/>
      <c r="D197" s="218" t="s">
        <v>213</v>
      </c>
      <c r="E197" s="239" t="s">
        <v>1</v>
      </c>
      <c r="F197" s="240" t="s">
        <v>215</v>
      </c>
      <c r="G197" s="238"/>
      <c r="H197" s="241">
        <v>1139.4649999999999</v>
      </c>
      <c r="I197" s="242"/>
      <c r="J197" s="238"/>
      <c r="K197" s="238"/>
      <c r="L197" s="243"/>
      <c r="M197" s="244"/>
      <c r="N197" s="245"/>
      <c r="O197" s="245"/>
      <c r="P197" s="245"/>
      <c r="Q197" s="245"/>
      <c r="R197" s="245"/>
      <c r="S197" s="245"/>
      <c r="T197" s="246"/>
      <c r="AT197" s="247" t="s">
        <v>213</v>
      </c>
      <c r="AU197" s="247" t="s">
        <v>92</v>
      </c>
      <c r="AV197" s="14" t="s">
        <v>152</v>
      </c>
      <c r="AW197" s="14" t="s">
        <v>38</v>
      </c>
      <c r="AX197" s="14" t="s">
        <v>90</v>
      </c>
      <c r="AY197" s="247" t="s">
        <v>127</v>
      </c>
    </row>
    <row r="198" spans="1:65" s="2" customFormat="1" ht="16.5" customHeight="1">
      <c r="A198" s="36"/>
      <c r="B198" s="37"/>
      <c r="C198" s="248" t="s">
        <v>305</v>
      </c>
      <c r="D198" s="248" t="s">
        <v>280</v>
      </c>
      <c r="E198" s="249" t="s">
        <v>306</v>
      </c>
      <c r="F198" s="250" t="s">
        <v>307</v>
      </c>
      <c r="G198" s="251" t="s">
        <v>211</v>
      </c>
      <c r="H198" s="252">
        <v>1253.412</v>
      </c>
      <c r="I198" s="253"/>
      <c r="J198" s="254">
        <f>ROUND(I198*H198,2)</f>
        <v>0</v>
      </c>
      <c r="K198" s="250" t="s">
        <v>134</v>
      </c>
      <c r="L198" s="255"/>
      <c r="M198" s="256" t="s">
        <v>1</v>
      </c>
      <c r="N198" s="257" t="s">
        <v>48</v>
      </c>
      <c r="O198" s="73"/>
      <c r="P198" s="214">
        <f>O198*H198</f>
        <v>0</v>
      </c>
      <c r="Q198" s="214">
        <v>2.7200000000000002E-3</v>
      </c>
      <c r="R198" s="214">
        <f>Q198*H198</f>
        <v>3.4092806400000004</v>
      </c>
      <c r="S198" s="214">
        <v>0</v>
      </c>
      <c r="T198" s="215">
        <f>S198*H198</f>
        <v>0</v>
      </c>
      <c r="U198" s="36"/>
      <c r="V198" s="36"/>
      <c r="W198" s="36"/>
      <c r="X198" s="36"/>
      <c r="Y198" s="36"/>
      <c r="Z198" s="36"/>
      <c r="AA198" s="36"/>
      <c r="AB198" s="36"/>
      <c r="AC198" s="36"/>
      <c r="AD198" s="36"/>
      <c r="AE198" s="36"/>
      <c r="AR198" s="216" t="s">
        <v>177</v>
      </c>
      <c r="AT198" s="216" t="s">
        <v>280</v>
      </c>
      <c r="AU198" s="216" t="s">
        <v>92</v>
      </c>
      <c r="AY198" s="18" t="s">
        <v>127</v>
      </c>
      <c r="BE198" s="217">
        <f>IF(N198="základní",J198,0)</f>
        <v>0</v>
      </c>
      <c r="BF198" s="217">
        <f>IF(N198="snížená",J198,0)</f>
        <v>0</v>
      </c>
      <c r="BG198" s="217">
        <f>IF(N198="zákl. přenesená",J198,0)</f>
        <v>0</v>
      </c>
      <c r="BH198" s="217">
        <f>IF(N198="sníž. přenesená",J198,0)</f>
        <v>0</v>
      </c>
      <c r="BI198" s="217">
        <f>IF(N198="nulová",J198,0)</f>
        <v>0</v>
      </c>
      <c r="BJ198" s="18" t="s">
        <v>90</v>
      </c>
      <c r="BK198" s="217">
        <f>ROUND(I198*H198,2)</f>
        <v>0</v>
      </c>
      <c r="BL198" s="18" t="s">
        <v>152</v>
      </c>
      <c r="BM198" s="216" t="s">
        <v>308</v>
      </c>
    </row>
    <row r="199" spans="1:65" s="13" customFormat="1">
      <c r="B199" s="226"/>
      <c r="C199" s="227"/>
      <c r="D199" s="218" t="s">
        <v>213</v>
      </c>
      <c r="E199" s="227"/>
      <c r="F199" s="229" t="s">
        <v>309</v>
      </c>
      <c r="G199" s="227"/>
      <c r="H199" s="230">
        <v>1253.412</v>
      </c>
      <c r="I199" s="231"/>
      <c r="J199" s="227"/>
      <c r="K199" s="227"/>
      <c r="L199" s="232"/>
      <c r="M199" s="233"/>
      <c r="N199" s="234"/>
      <c r="O199" s="234"/>
      <c r="P199" s="234"/>
      <c r="Q199" s="234"/>
      <c r="R199" s="234"/>
      <c r="S199" s="234"/>
      <c r="T199" s="235"/>
      <c r="AT199" s="236" t="s">
        <v>213</v>
      </c>
      <c r="AU199" s="236" t="s">
        <v>92</v>
      </c>
      <c r="AV199" s="13" t="s">
        <v>92</v>
      </c>
      <c r="AW199" s="13" t="s">
        <v>4</v>
      </c>
      <c r="AX199" s="13" t="s">
        <v>90</v>
      </c>
      <c r="AY199" s="236" t="s">
        <v>127</v>
      </c>
    </row>
    <row r="200" spans="1:65" s="2" customFormat="1" ht="16.5" customHeight="1">
      <c r="A200" s="36"/>
      <c r="B200" s="37"/>
      <c r="C200" s="205" t="s">
        <v>310</v>
      </c>
      <c r="D200" s="205" t="s">
        <v>130</v>
      </c>
      <c r="E200" s="206" t="s">
        <v>311</v>
      </c>
      <c r="F200" s="207" t="s">
        <v>312</v>
      </c>
      <c r="G200" s="208" t="s">
        <v>276</v>
      </c>
      <c r="H200" s="209">
        <v>688.62</v>
      </c>
      <c r="I200" s="210"/>
      <c r="J200" s="211">
        <f>ROUND(I200*H200,2)</f>
        <v>0</v>
      </c>
      <c r="K200" s="207" t="s">
        <v>134</v>
      </c>
      <c r="L200" s="41"/>
      <c r="M200" s="212" t="s">
        <v>1</v>
      </c>
      <c r="N200" s="213" t="s">
        <v>48</v>
      </c>
      <c r="O200" s="73"/>
      <c r="P200" s="214">
        <f>O200*H200</f>
        <v>0</v>
      </c>
      <c r="Q200" s="214">
        <v>3.3899999999999998E-3</v>
      </c>
      <c r="R200" s="214">
        <f>Q200*H200</f>
        <v>2.3344217999999999</v>
      </c>
      <c r="S200" s="214">
        <v>0</v>
      </c>
      <c r="T200" s="215">
        <f>S200*H200</f>
        <v>0</v>
      </c>
      <c r="U200" s="36"/>
      <c r="V200" s="36"/>
      <c r="W200" s="36"/>
      <c r="X200" s="36"/>
      <c r="Y200" s="36"/>
      <c r="Z200" s="36"/>
      <c r="AA200" s="36"/>
      <c r="AB200" s="36"/>
      <c r="AC200" s="36"/>
      <c r="AD200" s="36"/>
      <c r="AE200" s="36"/>
      <c r="AR200" s="216" t="s">
        <v>152</v>
      </c>
      <c r="AT200" s="216" t="s">
        <v>130</v>
      </c>
      <c r="AU200" s="216" t="s">
        <v>92</v>
      </c>
      <c r="AY200" s="18" t="s">
        <v>127</v>
      </c>
      <c r="BE200" s="217">
        <f>IF(N200="základní",J200,0)</f>
        <v>0</v>
      </c>
      <c r="BF200" s="217">
        <f>IF(N200="snížená",J200,0)</f>
        <v>0</v>
      </c>
      <c r="BG200" s="217">
        <f>IF(N200="zákl. přenesená",J200,0)</f>
        <v>0</v>
      </c>
      <c r="BH200" s="217">
        <f>IF(N200="sníž. přenesená",J200,0)</f>
        <v>0</v>
      </c>
      <c r="BI200" s="217">
        <f>IF(N200="nulová",J200,0)</f>
        <v>0</v>
      </c>
      <c r="BJ200" s="18" t="s">
        <v>90</v>
      </c>
      <c r="BK200" s="217">
        <f>ROUND(I200*H200,2)</f>
        <v>0</v>
      </c>
      <c r="BL200" s="18" t="s">
        <v>152</v>
      </c>
      <c r="BM200" s="216" t="s">
        <v>313</v>
      </c>
    </row>
    <row r="201" spans="1:65" s="2" customFormat="1" ht="16.5" customHeight="1">
      <c r="A201" s="36"/>
      <c r="B201" s="37"/>
      <c r="C201" s="248" t="s">
        <v>314</v>
      </c>
      <c r="D201" s="248" t="s">
        <v>280</v>
      </c>
      <c r="E201" s="249" t="s">
        <v>315</v>
      </c>
      <c r="F201" s="250" t="s">
        <v>316</v>
      </c>
      <c r="G201" s="251" t="s">
        <v>211</v>
      </c>
      <c r="H201" s="252">
        <v>227.245</v>
      </c>
      <c r="I201" s="253"/>
      <c r="J201" s="254">
        <f>ROUND(I201*H201,2)</f>
        <v>0</v>
      </c>
      <c r="K201" s="250" t="s">
        <v>134</v>
      </c>
      <c r="L201" s="255"/>
      <c r="M201" s="256" t="s">
        <v>1</v>
      </c>
      <c r="N201" s="257" t="s">
        <v>48</v>
      </c>
      <c r="O201" s="73"/>
      <c r="P201" s="214">
        <f>O201*H201</f>
        <v>0</v>
      </c>
      <c r="Q201" s="214">
        <v>6.8000000000000005E-4</v>
      </c>
      <c r="R201" s="214">
        <f>Q201*H201</f>
        <v>0.15452660000000001</v>
      </c>
      <c r="S201" s="214">
        <v>0</v>
      </c>
      <c r="T201" s="215">
        <f>S201*H201</f>
        <v>0</v>
      </c>
      <c r="U201" s="36"/>
      <c r="V201" s="36"/>
      <c r="W201" s="36"/>
      <c r="X201" s="36"/>
      <c r="Y201" s="36"/>
      <c r="Z201" s="36"/>
      <c r="AA201" s="36"/>
      <c r="AB201" s="36"/>
      <c r="AC201" s="36"/>
      <c r="AD201" s="36"/>
      <c r="AE201" s="36"/>
      <c r="AR201" s="216" t="s">
        <v>177</v>
      </c>
      <c r="AT201" s="216" t="s">
        <v>280</v>
      </c>
      <c r="AU201" s="216" t="s">
        <v>92</v>
      </c>
      <c r="AY201" s="18" t="s">
        <v>127</v>
      </c>
      <c r="BE201" s="217">
        <f>IF(N201="základní",J201,0)</f>
        <v>0</v>
      </c>
      <c r="BF201" s="217">
        <f>IF(N201="snížená",J201,0)</f>
        <v>0</v>
      </c>
      <c r="BG201" s="217">
        <f>IF(N201="zákl. přenesená",J201,0)</f>
        <v>0</v>
      </c>
      <c r="BH201" s="217">
        <f>IF(N201="sníž. přenesená",J201,0)</f>
        <v>0</v>
      </c>
      <c r="BI201" s="217">
        <f>IF(N201="nulová",J201,0)</f>
        <v>0</v>
      </c>
      <c r="BJ201" s="18" t="s">
        <v>90</v>
      </c>
      <c r="BK201" s="217">
        <f>ROUND(I201*H201,2)</f>
        <v>0</v>
      </c>
      <c r="BL201" s="18" t="s">
        <v>152</v>
      </c>
      <c r="BM201" s="216" t="s">
        <v>317</v>
      </c>
    </row>
    <row r="202" spans="1:65" s="13" customFormat="1">
      <c r="B202" s="226"/>
      <c r="C202" s="227"/>
      <c r="D202" s="218" t="s">
        <v>213</v>
      </c>
      <c r="E202" s="227"/>
      <c r="F202" s="229" t="s">
        <v>318</v>
      </c>
      <c r="G202" s="227"/>
      <c r="H202" s="230">
        <v>227.245</v>
      </c>
      <c r="I202" s="231"/>
      <c r="J202" s="227"/>
      <c r="K202" s="227"/>
      <c r="L202" s="232"/>
      <c r="M202" s="233"/>
      <c r="N202" s="234"/>
      <c r="O202" s="234"/>
      <c r="P202" s="234"/>
      <c r="Q202" s="234"/>
      <c r="R202" s="234"/>
      <c r="S202" s="234"/>
      <c r="T202" s="235"/>
      <c r="AT202" s="236" t="s">
        <v>213</v>
      </c>
      <c r="AU202" s="236" t="s">
        <v>92</v>
      </c>
      <c r="AV202" s="13" t="s">
        <v>92</v>
      </c>
      <c r="AW202" s="13" t="s">
        <v>4</v>
      </c>
      <c r="AX202" s="13" t="s">
        <v>90</v>
      </c>
      <c r="AY202" s="236" t="s">
        <v>127</v>
      </c>
    </row>
    <row r="203" spans="1:65" s="2" customFormat="1" ht="16.5" customHeight="1">
      <c r="A203" s="36"/>
      <c r="B203" s="37"/>
      <c r="C203" s="205" t="s">
        <v>319</v>
      </c>
      <c r="D203" s="205" t="s">
        <v>130</v>
      </c>
      <c r="E203" s="206" t="s">
        <v>311</v>
      </c>
      <c r="F203" s="207" t="s">
        <v>312</v>
      </c>
      <c r="G203" s="208" t="s">
        <v>276</v>
      </c>
      <c r="H203" s="209">
        <v>165.33</v>
      </c>
      <c r="I203" s="210"/>
      <c r="J203" s="211">
        <f>ROUND(I203*H203,2)</f>
        <v>0</v>
      </c>
      <c r="K203" s="207" t="s">
        <v>134</v>
      </c>
      <c r="L203" s="41"/>
      <c r="M203" s="212" t="s">
        <v>1</v>
      </c>
      <c r="N203" s="213" t="s">
        <v>48</v>
      </c>
      <c r="O203" s="73"/>
      <c r="P203" s="214">
        <f>O203*H203</f>
        <v>0</v>
      </c>
      <c r="Q203" s="214">
        <v>3.3899999999999998E-3</v>
      </c>
      <c r="R203" s="214">
        <f>Q203*H203</f>
        <v>0.56046870000000004</v>
      </c>
      <c r="S203" s="214">
        <v>0</v>
      </c>
      <c r="T203" s="215">
        <f>S203*H203</f>
        <v>0</v>
      </c>
      <c r="U203" s="36"/>
      <c r="V203" s="36"/>
      <c r="W203" s="36"/>
      <c r="X203" s="36"/>
      <c r="Y203" s="36"/>
      <c r="Z203" s="36"/>
      <c r="AA203" s="36"/>
      <c r="AB203" s="36"/>
      <c r="AC203" s="36"/>
      <c r="AD203" s="36"/>
      <c r="AE203" s="36"/>
      <c r="AR203" s="216" t="s">
        <v>152</v>
      </c>
      <c r="AT203" s="216" t="s">
        <v>130</v>
      </c>
      <c r="AU203" s="216" t="s">
        <v>92</v>
      </c>
      <c r="AY203" s="18" t="s">
        <v>127</v>
      </c>
      <c r="BE203" s="217">
        <f>IF(N203="základní",J203,0)</f>
        <v>0</v>
      </c>
      <c r="BF203" s="217">
        <f>IF(N203="snížená",J203,0)</f>
        <v>0</v>
      </c>
      <c r="BG203" s="217">
        <f>IF(N203="zákl. přenesená",J203,0)</f>
        <v>0</v>
      </c>
      <c r="BH203" s="217">
        <f>IF(N203="sníž. přenesená",J203,0)</f>
        <v>0</v>
      </c>
      <c r="BI203" s="217">
        <f>IF(N203="nulová",J203,0)</f>
        <v>0</v>
      </c>
      <c r="BJ203" s="18" t="s">
        <v>90</v>
      </c>
      <c r="BK203" s="217">
        <f>ROUND(I203*H203,2)</f>
        <v>0</v>
      </c>
      <c r="BL203" s="18" t="s">
        <v>152</v>
      </c>
      <c r="BM203" s="216" t="s">
        <v>320</v>
      </c>
    </row>
    <row r="204" spans="1:65" s="13" customFormat="1">
      <c r="B204" s="226"/>
      <c r="C204" s="227"/>
      <c r="D204" s="218" t="s">
        <v>213</v>
      </c>
      <c r="E204" s="228" t="s">
        <v>1</v>
      </c>
      <c r="F204" s="229" t="s">
        <v>321</v>
      </c>
      <c r="G204" s="227"/>
      <c r="H204" s="230">
        <v>165.33</v>
      </c>
      <c r="I204" s="231"/>
      <c r="J204" s="227"/>
      <c r="K204" s="227"/>
      <c r="L204" s="232"/>
      <c r="M204" s="233"/>
      <c r="N204" s="234"/>
      <c r="O204" s="234"/>
      <c r="P204" s="234"/>
      <c r="Q204" s="234"/>
      <c r="R204" s="234"/>
      <c r="S204" s="234"/>
      <c r="T204" s="235"/>
      <c r="AT204" s="236" t="s">
        <v>213</v>
      </c>
      <c r="AU204" s="236" t="s">
        <v>92</v>
      </c>
      <c r="AV204" s="13" t="s">
        <v>92</v>
      </c>
      <c r="AW204" s="13" t="s">
        <v>38</v>
      </c>
      <c r="AX204" s="13" t="s">
        <v>83</v>
      </c>
      <c r="AY204" s="236" t="s">
        <v>127</v>
      </c>
    </row>
    <row r="205" spans="1:65" s="14" customFormat="1">
      <c r="B205" s="237"/>
      <c r="C205" s="238"/>
      <c r="D205" s="218" t="s">
        <v>213</v>
      </c>
      <c r="E205" s="239" t="s">
        <v>1</v>
      </c>
      <c r="F205" s="240" t="s">
        <v>215</v>
      </c>
      <c r="G205" s="238"/>
      <c r="H205" s="241">
        <v>165.33</v>
      </c>
      <c r="I205" s="242"/>
      <c r="J205" s="238"/>
      <c r="K205" s="238"/>
      <c r="L205" s="243"/>
      <c r="M205" s="244"/>
      <c r="N205" s="245"/>
      <c r="O205" s="245"/>
      <c r="P205" s="245"/>
      <c r="Q205" s="245"/>
      <c r="R205" s="245"/>
      <c r="S205" s="245"/>
      <c r="T205" s="246"/>
      <c r="AT205" s="247" t="s">
        <v>213</v>
      </c>
      <c r="AU205" s="247" t="s">
        <v>92</v>
      </c>
      <c r="AV205" s="14" t="s">
        <v>152</v>
      </c>
      <c r="AW205" s="14" t="s">
        <v>38</v>
      </c>
      <c r="AX205" s="14" t="s">
        <v>90</v>
      </c>
      <c r="AY205" s="247" t="s">
        <v>127</v>
      </c>
    </row>
    <row r="206" spans="1:65" s="2" customFormat="1" ht="16.5" customHeight="1">
      <c r="A206" s="36"/>
      <c r="B206" s="37"/>
      <c r="C206" s="248" t="s">
        <v>322</v>
      </c>
      <c r="D206" s="248" t="s">
        <v>280</v>
      </c>
      <c r="E206" s="249" t="s">
        <v>323</v>
      </c>
      <c r="F206" s="250" t="s">
        <v>324</v>
      </c>
      <c r="G206" s="251" t="s">
        <v>211</v>
      </c>
      <c r="H206" s="252">
        <v>54.558999999999997</v>
      </c>
      <c r="I206" s="253"/>
      <c r="J206" s="254">
        <f>ROUND(I206*H206,2)</f>
        <v>0</v>
      </c>
      <c r="K206" s="250" t="s">
        <v>134</v>
      </c>
      <c r="L206" s="255"/>
      <c r="M206" s="256" t="s">
        <v>1</v>
      </c>
      <c r="N206" s="257" t="s">
        <v>48</v>
      </c>
      <c r="O206" s="73"/>
      <c r="P206" s="214">
        <f>O206*H206</f>
        <v>0</v>
      </c>
      <c r="Q206" s="214">
        <v>1.1999999999999999E-3</v>
      </c>
      <c r="R206" s="214">
        <f>Q206*H206</f>
        <v>6.5470799999999996E-2</v>
      </c>
      <c r="S206" s="214">
        <v>0</v>
      </c>
      <c r="T206" s="215">
        <f>S206*H206</f>
        <v>0</v>
      </c>
      <c r="U206" s="36"/>
      <c r="V206" s="36"/>
      <c r="W206" s="36"/>
      <c r="X206" s="36"/>
      <c r="Y206" s="36"/>
      <c r="Z206" s="36"/>
      <c r="AA206" s="36"/>
      <c r="AB206" s="36"/>
      <c r="AC206" s="36"/>
      <c r="AD206" s="36"/>
      <c r="AE206" s="36"/>
      <c r="AR206" s="216" t="s">
        <v>177</v>
      </c>
      <c r="AT206" s="216" t="s">
        <v>280</v>
      </c>
      <c r="AU206" s="216" t="s">
        <v>92</v>
      </c>
      <c r="AY206" s="18" t="s">
        <v>127</v>
      </c>
      <c r="BE206" s="217">
        <f>IF(N206="základní",J206,0)</f>
        <v>0</v>
      </c>
      <c r="BF206" s="217">
        <f>IF(N206="snížená",J206,0)</f>
        <v>0</v>
      </c>
      <c r="BG206" s="217">
        <f>IF(N206="zákl. přenesená",J206,0)</f>
        <v>0</v>
      </c>
      <c r="BH206" s="217">
        <f>IF(N206="sníž. přenesená",J206,0)</f>
        <v>0</v>
      </c>
      <c r="BI206" s="217">
        <f>IF(N206="nulová",J206,0)</f>
        <v>0</v>
      </c>
      <c r="BJ206" s="18" t="s">
        <v>90</v>
      </c>
      <c r="BK206" s="217">
        <f>ROUND(I206*H206,2)</f>
        <v>0</v>
      </c>
      <c r="BL206" s="18" t="s">
        <v>152</v>
      </c>
      <c r="BM206" s="216" t="s">
        <v>325</v>
      </c>
    </row>
    <row r="207" spans="1:65" s="13" customFormat="1">
      <c r="B207" s="226"/>
      <c r="C207" s="227"/>
      <c r="D207" s="218" t="s">
        <v>213</v>
      </c>
      <c r="E207" s="227"/>
      <c r="F207" s="229" t="s">
        <v>326</v>
      </c>
      <c r="G207" s="227"/>
      <c r="H207" s="230">
        <v>54.558999999999997</v>
      </c>
      <c r="I207" s="231"/>
      <c r="J207" s="227"/>
      <c r="K207" s="227"/>
      <c r="L207" s="232"/>
      <c r="M207" s="233"/>
      <c r="N207" s="234"/>
      <c r="O207" s="234"/>
      <c r="P207" s="234"/>
      <c r="Q207" s="234"/>
      <c r="R207" s="234"/>
      <c r="S207" s="234"/>
      <c r="T207" s="235"/>
      <c r="AT207" s="236" t="s">
        <v>213</v>
      </c>
      <c r="AU207" s="236" t="s">
        <v>92</v>
      </c>
      <c r="AV207" s="13" t="s">
        <v>92</v>
      </c>
      <c r="AW207" s="13" t="s">
        <v>4</v>
      </c>
      <c r="AX207" s="13" t="s">
        <v>90</v>
      </c>
      <c r="AY207" s="236" t="s">
        <v>127</v>
      </c>
    </row>
    <row r="208" spans="1:65" s="2" customFormat="1" ht="16.5" customHeight="1">
      <c r="A208" s="36"/>
      <c r="B208" s="37"/>
      <c r="C208" s="205" t="s">
        <v>327</v>
      </c>
      <c r="D208" s="205" t="s">
        <v>130</v>
      </c>
      <c r="E208" s="206" t="s">
        <v>328</v>
      </c>
      <c r="F208" s="207" t="s">
        <v>329</v>
      </c>
      <c r="G208" s="208" t="s">
        <v>211</v>
      </c>
      <c r="H208" s="209">
        <v>130.37</v>
      </c>
      <c r="I208" s="210"/>
      <c r="J208" s="211">
        <f>ROUND(I208*H208,2)</f>
        <v>0</v>
      </c>
      <c r="K208" s="207" t="s">
        <v>134</v>
      </c>
      <c r="L208" s="41"/>
      <c r="M208" s="212" t="s">
        <v>1</v>
      </c>
      <c r="N208" s="213" t="s">
        <v>48</v>
      </c>
      <c r="O208" s="73"/>
      <c r="P208" s="214">
        <f>O208*H208</f>
        <v>0</v>
      </c>
      <c r="Q208" s="214">
        <v>1.15E-2</v>
      </c>
      <c r="R208" s="214">
        <f>Q208*H208</f>
        <v>1.499255</v>
      </c>
      <c r="S208" s="214">
        <v>0</v>
      </c>
      <c r="T208" s="215">
        <f>S208*H208</f>
        <v>0</v>
      </c>
      <c r="U208" s="36"/>
      <c r="V208" s="36"/>
      <c r="W208" s="36"/>
      <c r="X208" s="36"/>
      <c r="Y208" s="36"/>
      <c r="Z208" s="36"/>
      <c r="AA208" s="36"/>
      <c r="AB208" s="36"/>
      <c r="AC208" s="36"/>
      <c r="AD208" s="36"/>
      <c r="AE208" s="36"/>
      <c r="AR208" s="216" t="s">
        <v>152</v>
      </c>
      <c r="AT208" s="216" t="s">
        <v>130</v>
      </c>
      <c r="AU208" s="216" t="s">
        <v>92</v>
      </c>
      <c r="AY208" s="18" t="s">
        <v>127</v>
      </c>
      <c r="BE208" s="217">
        <f>IF(N208="základní",J208,0)</f>
        <v>0</v>
      </c>
      <c r="BF208" s="217">
        <f>IF(N208="snížená",J208,0)</f>
        <v>0</v>
      </c>
      <c r="BG208" s="217">
        <f>IF(N208="zákl. přenesená",J208,0)</f>
        <v>0</v>
      </c>
      <c r="BH208" s="217">
        <f>IF(N208="sníž. přenesená",J208,0)</f>
        <v>0</v>
      </c>
      <c r="BI208" s="217">
        <f>IF(N208="nulová",J208,0)</f>
        <v>0</v>
      </c>
      <c r="BJ208" s="18" t="s">
        <v>90</v>
      </c>
      <c r="BK208" s="217">
        <f>ROUND(I208*H208,2)</f>
        <v>0</v>
      </c>
      <c r="BL208" s="18" t="s">
        <v>152</v>
      </c>
      <c r="BM208" s="216" t="s">
        <v>330</v>
      </c>
    </row>
    <row r="209" spans="1:65" s="13" customFormat="1">
      <c r="B209" s="226"/>
      <c r="C209" s="227"/>
      <c r="D209" s="218" t="s">
        <v>213</v>
      </c>
      <c r="E209" s="228" t="s">
        <v>1</v>
      </c>
      <c r="F209" s="229" t="s">
        <v>331</v>
      </c>
      <c r="G209" s="227"/>
      <c r="H209" s="230">
        <v>130.37</v>
      </c>
      <c r="I209" s="231"/>
      <c r="J209" s="227"/>
      <c r="K209" s="227"/>
      <c r="L209" s="232"/>
      <c r="M209" s="233"/>
      <c r="N209" s="234"/>
      <c r="O209" s="234"/>
      <c r="P209" s="234"/>
      <c r="Q209" s="234"/>
      <c r="R209" s="234"/>
      <c r="S209" s="234"/>
      <c r="T209" s="235"/>
      <c r="AT209" s="236" t="s">
        <v>213</v>
      </c>
      <c r="AU209" s="236" t="s">
        <v>92</v>
      </c>
      <c r="AV209" s="13" t="s">
        <v>92</v>
      </c>
      <c r="AW209" s="13" t="s">
        <v>38</v>
      </c>
      <c r="AX209" s="13" t="s">
        <v>83</v>
      </c>
      <c r="AY209" s="236" t="s">
        <v>127</v>
      </c>
    </row>
    <row r="210" spans="1:65" s="14" customFormat="1">
      <c r="B210" s="237"/>
      <c r="C210" s="238"/>
      <c r="D210" s="218" t="s">
        <v>213</v>
      </c>
      <c r="E210" s="239" t="s">
        <v>1</v>
      </c>
      <c r="F210" s="240" t="s">
        <v>215</v>
      </c>
      <c r="G210" s="238"/>
      <c r="H210" s="241">
        <v>130.37</v>
      </c>
      <c r="I210" s="242"/>
      <c r="J210" s="238"/>
      <c r="K210" s="238"/>
      <c r="L210" s="243"/>
      <c r="M210" s="244"/>
      <c r="N210" s="245"/>
      <c r="O210" s="245"/>
      <c r="P210" s="245"/>
      <c r="Q210" s="245"/>
      <c r="R210" s="245"/>
      <c r="S210" s="245"/>
      <c r="T210" s="246"/>
      <c r="AT210" s="247" t="s">
        <v>213</v>
      </c>
      <c r="AU210" s="247" t="s">
        <v>92</v>
      </c>
      <c r="AV210" s="14" t="s">
        <v>152</v>
      </c>
      <c r="AW210" s="14" t="s">
        <v>38</v>
      </c>
      <c r="AX210" s="14" t="s">
        <v>90</v>
      </c>
      <c r="AY210" s="247" t="s">
        <v>127</v>
      </c>
    </row>
    <row r="211" spans="1:65" s="2" customFormat="1" ht="16.5" customHeight="1">
      <c r="A211" s="36"/>
      <c r="B211" s="37"/>
      <c r="C211" s="248" t="s">
        <v>332</v>
      </c>
      <c r="D211" s="248" t="s">
        <v>280</v>
      </c>
      <c r="E211" s="249" t="s">
        <v>333</v>
      </c>
      <c r="F211" s="250" t="s">
        <v>334</v>
      </c>
      <c r="G211" s="251" t="s">
        <v>211</v>
      </c>
      <c r="H211" s="252">
        <v>143.40700000000001</v>
      </c>
      <c r="I211" s="253"/>
      <c r="J211" s="254">
        <f>ROUND(I211*H211,2)</f>
        <v>0</v>
      </c>
      <c r="K211" s="250" t="s">
        <v>134</v>
      </c>
      <c r="L211" s="255"/>
      <c r="M211" s="256" t="s">
        <v>1</v>
      </c>
      <c r="N211" s="257" t="s">
        <v>48</v>
      </c>
      <c r="O211" s="73"/>
      <c r="P211" s="214">
        <f>O211*H211</f>
        <v>0</v>
      </c>
      <c r="Q211" s="214">
        <v>1.6E-2</v>
      </c>
      <c r="R211" s="214">
        <f>Q211*H211</f>
        <v>2.2945120000000001</v>
      </c>
      <c r="S211" s="214">
        <v>0</v>
      </c>
      <c r="T211" s="215">
        <f>S211*H211</f>
        <v>0</v>
      </c>
      <c r="U211" s="36"/>
      <c r="V211" s="36"/>
      <c r="W211" s="36"/>
      <c r="X211" s="36"/>
      <c r="Y211" s="36"/>
      <c r="Z211" s="36"/>
      <c r="AA211" s="36"/>
      <c r="AB211" s="36"/>
      <c r="AC211" s="36"/>
      <c r="AD211" s="36"/>
      <c r="AE211" s="36"/>
      <c r="AR211" s="216" t="s">
        <v>177</v>
      </c>
      <c r="AT211" s="216" t="s">
        <v>280</v>
      </c>
      <c r="AU211" s="216" t="s">
        <v>92</v>
      </c>
      <c r="AY211" s="18" t="s">
        <v>127</v>
      </c>
      <c r="BE211" s="217">
        <f>IF(N211="základní",J211,0)</f>
        <v>0</v>
      </c>
      <c r="BF211" s="217">
        <f>IF(N211="snížená",J211,0)</f>
        <v>0</v>
      </c>
      <c r="BG211" s="217">
        <f>IF(N211="zákl. přenesená",J211,0)</f>
        <v>0</v>
      </c>
      <c r="BH211" s="217">
        <f>IF(N211="sníž. přenesená",J211,0)</f>
        <v>0</v>
      </c>
      <c r="BI211" s="217">
        <f>IF(N211="nulová",J211,0)</f>
        <v>0</v>
      </c>
      <c r="BJ211" s="18" t="s">
        <v>90</v>
      </c>
      <c r="BK211" s="217">
        <f>ROUND(I211*H211,2)</f>
        <v>0</v>
      </c>
      <c r="BL211" s="18" t="s">
        <v>152</v>
      </c>
      <c r="BM211" s="216" t="s">
        <v>335</v>
      </c>
    </row>
    <row r="212" spans="1:65" s="13" customFormat="1">
      <c r="B212" s="226"/>
      <c r="C212" s="227"/>
      <c r="D212" s="218" t="s">
        <v>213</v>
      </c>
      <c r="E212" s="227"/>
      <c r="F212" s="229" t="s">
        <v>336</v>
      </c>
      <c r="G212" s="227"/>
      <c r="H212" s="230">
        <v>143.40700000000001</v>
      </c>
      <c r="I212" s="231"/>
      <c r="J212" s="227"/>
      <c r="K212" s="227"/>
      <c r="L212" s="232"/>
      <c r="M212" s="233"/>
      <c r="N212" s="234"/>
      <c r="O212" s="234"/>
      <c r="P212" s="234"/>
      <c r="Q212" s="234"/>
      <c r="R212" s="234"/>
      <c r="S212" s="234"/>
      <c r="T212" s="235"/>
      <c r="AT212" s="236" t="s">
        <v>213</v>
      </c>
      <c r="AU212" s="236" t="s">
        <v>92</v>
      </c>
      <c r="AV212" s="13" t="s">
        <v>92</v>
      </c>
      <c r="AW212" s="13" t="s">
        <v>4</v>
      </c>
      <c r="AX212" s="13" t="s">
        <v>90</v>
      </c>
      <c r="AY212" s="236" t="s">
        <v>127</v>
      </c>
    </row>
    <row r="213" spans="1:65" s="2" customFormat="1" ht="16.5" customHeight="1">
      <c r="A213" s="36"/>
      <c r="B213" s="37"/>
      <c r="C213" s="205" t="s">
        <v>337</v>
      </c>
      <c r="D213" s="205" t="s">
        <v>130</v>
      </c>
      <c r="E213" s="206" t="s">
        <v>338</v>
      </c>
      <c r="F213" s="207" t="s">
        <v>339</v>
      </c>
      <c r="G213" s="208" t="s">
        <v>211</v>
      </c>
      <c r="H213" s="209">
        <v>1217.722</v>
      </c>
      <c r="I213" s="210"/>
      <c r="J213" s="211">
        <f>ROUND(I213*H213,2)</f>
        <v>0</v>
      </c>
      <c r="K213" s="207" t="s">
        <v>134</v>
      </c>
      <c r="L213" s="41"/>
      <c r="M213" s="212" t="s">
        <v>1</v>
      </c>
      <c r="N213" s="213" t="s">
        <v>48</v>
      </c>
      <c r="O213" s="73"/>
      <c r="P213" s="214">
        <f>O213*H213</f>
        <v>0</v>
      </c>
      <c r="Q213" s="214">
        <v>6.0000000000000002E-5</v>
      </c>
      <c r="R213" s="214">
        <f>Q213*H213</f>
        <v>7.3063320000000001E-2</v>
      </c>
      <c r="S213" s="214">
        <v>0</v>
      </c>
      <c r="T213" s="215">
        <f>S213*H213</f>
        <v>0</v>
      </c>
      <c r="U213" s="36"/>
      <c r="V213" s="36"/>
      <c r="W213" s="36"/>
      <c r="X213" s="36"/>
      <c r="Y213" s="36"/>
      <c r="Z213" s="36"/>
      <c r="AA213" s="36"/>
      <c r="AB213" s="36"/>
      <c r="AC213" s="36"/>
      <c r="AD213" s="36"/>
      <c r="AE213" s="36"/>
      <c r="AR213" s="216" t="s">
        <v>152</v>
      </c>
      <c r="AT213" s="216" t="s">
        <v>130</v>
      </c>
      <c r="AU213" s="216" t="s">
        <v>92</v>
      </c>
      <c r="AY213" s="18" t="s">
        <v>127</v>
      </c>
      <c r="BE213" s="217">
        <f>IF(N213="základní",J213,0)</f>
        <v>0</v>
      </c>
      <c r="BF213" s="217">
        <f>IF(N213="snížená",J213,0)</f>
        <v>0</v>
      </c>
      <c r="BG213" s="217">
        <f>IF(N213="zákl. přenesená",J213,0)</f>
        <v>0</v>
      </c>
      <c r="BH213" s="217">
        <f>IF(N213="sníž. přenesená",J213,0)</f>
        <v>0</v>
      </c>
      <c r="BI213" s="217">
        <f>IF(N213="nulová",J213,0)</f>
        <v>0</v>
      </c>
      <c r="BJ213" s="18" t="s">
        <v>90</v>
      </c>
      <c r="BK213" s="217">
        <f>ROUND(I213*H213,2)</f>
        <v>0</v>
      </c>
      <c r="BL213" s="18" t="s">
        <v>152</v>
      </c>
      <c r="BM213" s="216" t="s">
        <v>340</v>
      </c>
    </row>
    <row r="214" spans="1:65" s="2" customFormat="1" ht="16.5" customHeight="1">
      <c r="A214" s="36"/>
      <c r="B214" s="37"/>
      <c r="C214" s="205" t="s">
        <v>341</v>
      </c>
      <c r="D214" s="205" t="s">
        <v>130</v>
      </c>
      <c r="E214" s="206" t="s">
        <v>342</v>
      </c>
      <c r="F214" s="207" t="s">
        <v>343</v>
      </c>
      <c r="G214" s="208" t="s">
        <v>211</v>
      </c>
      <c r="H214" s="209">
        <v>130.37</v>
      </c>
      <c r="I214" s="210"/>
      <c r="J214" s="211">
        <f>ROUND(I214*H214,2)</f>
        <v>0</v>
      </c>
      <c r="K214" s="207" t="s">
        <v>134</v>
      </c>
      <c r="L214" s="41"/>
      <c r="M214" s="212" t="s">
        <v>1</v>
      </c>
      <c r="N214" s="213" t="s">
        <v>48</v>
      </c>
      <c r="O214" s="73"/>
      <c r="P214" s="214">
        <f>O214*H214</f>
        <v>0</v>
      </c>
      <c r="Q214" s="214">
        <v>6.0000000000000002E-5</v>
      </c>
      <c r="R214" s="214">
        <f>Q214*H214</f>
        <v>7.8221999999999996E-3</v>
      </c>
      <c r="S214" s="214">
        <v>0</v>
      </c>
      <c r="T214" s="215">
        <f>S214*H214</f>
        <v>0</v>
      </c>
      <c r="U214" s="36"/>
      <c r="V214" s="36"/>
      <c r="W214" s="36"/>
      <c r="X214" s="36"/>
      <c r="Y214" s="36"/>
      <c r="Z214" s="36"/>
      <c r="AA214" s="36"/>
      <c r="AB214" s="36"/>
      <c r="AC214" s="36"/>
      <c r="AD214" s="36"/>
      <c r="AE214" s="36"/>
      <c r="AR214" s="216" t="s">
        <v>152</v>
      </c>
      <c r="AT214" s="216" t="s">
        <v>130</v>
      </c>
      <c r="AU214" s="216" t="s">
        <v>92</v>
      </c>
      <c r="AY214" s="18" t="s">
        <v>127</v>
      </c>
      <c r="BE214" s="217">
        <f>IF(N214="základní",J214,0)</f>
        <v>0</v>
      </c>
      <c r="BF214" s="217">
        <f>IF(N214="snížená",J214,0)</f>
        <v>0</v>
      </c>
      <c r="BG214" s="217">
        <f>IF(N214="zákl. přenesená",J214,0)</f>
        <v>0</v>
      </c>
      <c r="BH214" s="217">
        <f>IF(N214="sníž. přenesená",J214,0)</f>
        <v>0</v>
      </c>
      <c r="BI214" s="217">
        <f>IF(N214="nulová",J214,0)</f>
        <v>0</v>
      </c>
      <c r="BJ214" s="18" t="s">
        <v>90</v>
      </c>
      <c r="BK214" s="217">
        <f>ROUND(I214*H214,2)</f>
        <v>0</v>
      </c>
      <c r="BL214" s="18" t="s">
        <v>152</v>
      </c>
      <c r="BM214" s="216" t="s">
        <v>344</v>
      </c>
    </row>
    <row r="215" spans="1:65" s="2" customFormat="1" ht="16.5" customHeight="1">
      <c r="A215" s="36"/>
      <c r="B215" s="37"/>
      <c r="C215" s="205" t="s">
        <v>345</v>
      </c>
      <c r="D215" s="205" t="s">
        <v>130</v>
      </c>
      <c r="E215" s="206" t="s">
        <v>346</v>
      </c>
      <c r="F215" s="207" t="s">
        <v>347</v>
      </c>
      <c r="G215" s="208" t="s">
        <v>276</v>
      </c>
      <c r="H215" s="209">
        <v>7</v>
      </c>
      <c r="I215" s="210"/>
      <c r="J215" s="211">
        <f>ROUND(I215*H215,2)</f>
        <v>0</v>
      </c>
      <c r="K215" s="207" t="s">
        <v>134</v>
      </c>
      <c r="L215" s="41"/>
      <c r="M215" s="212" t="s">
        <v>1</v>
      </c>
      <c r="N215" s="213" t="s">
        <v>48</v>
      </c>
      <c r="O215" s="73"/>
      <c r="P215" s="214">
        <f>O215*H215</f>
        <v>0</v>
      </c>
      <c r="Q215" s="214">
        <v>6.0000000000000002E-5</v>
      </c>
      <c r="R215" s="214">
        <f>Q215*H215</f>
        <v>4.2000000000000002E-4</v>
      </c>
      <c r="S215" s="214">
        <v>0</v>
      </c>
      <c r="T215" s="215">
        <f>S215*H215</f>
        <v>0</v>
      </c>
      <c r="U215" s="36"/>
      <c r="V215" s="36"/>
      <c r="W215" s="36"/>
      <c r="X215" s="36"/>
      <c r="Y215" s="36"/>
      <c r="Z215" s="36"/>
      <c r="AA215" s="36"/>
      <c r="AB215" s="36"/>
      <c r="AC215" s="36"/>
      <c r="AD215" s="36"/>
      <c r="AE215" s="36"/>
      <c r="AR215" s="216" t="s">
        <v>152</v>
      </c>
      <c r="AT215" s="216" t="s">
        <v>130</v>
      </c>
      <c r="AU215" s="216" t="s">
        <v>92</v>
      </c>
      <c r="AY215" s="18" t="s">
        <v>127</v>
      </c>
      <c r="BE215" s="217">
        <f>IF(N215="základní",J215,0)</f>
        <v>0</v>
      </c>
      <c r="BF215" s="217">
        <f>IF(N215="snížená",J215,0)</f>
        <v>0</v>
      </c>
      <c r="BG215" s="217">
        <f>IF(N215="zákl. přenesená",J215,0)</f>
        <v>0</v>
      </c>
      <c r="BH215" s="217">
        <f>IF(N215="sníž. přenesená",J215,0)</f>
        <v>0</v>
      </c>
      <c r="BI215" s="217">
        <f>IF(N215="nulová",J215,0)</f>
        <v>0</v>
      </c>
      <c r="BJ215" s="18" t="s">
        <v>90</v>
      </c>
      <c r="BK215" s="217">
        <f>ROUND(I215*H215,2)</f>
        <v>0</v>
      </c>
      <c r="BL215" s="18" t="s">
        <v>152</v>
      </c>
      <c r="BM215" s="216" t="s">
        <v>348</v>
      </c>
    </row>
    <row r="216" spans="1:65" s="13" customFormat="1">
      <c r="B216" s="226"/>
      <c r="C216" s="227"/>
      <c r="D216" s="218" t="s">
        <v>213</v>
      </c>
      <c r="E216" s="228" t="s">
        <v>1</v>
      </c>
      <c r="F216" s="229" t="s">
        <v>349</v>
      </c>
      <c r="G216" s="227"/>
      <c r="H216" s="230">
        <v>7</v>
      </c>
      <c r="I216" s="231"/>
      <c r="J216" s="227"/>
      <c r="K216" s="227"/>
      <c r="L216" s="232"/>
      <c r="M216" s="233"/>
      <c r="N216" s="234"/>
      <c r="O216" s="234"/>
      <c r="P216" s="234"/>
      <c r="Q216" s="234"/>
      <c r="R216" s="234"/>
      <c r="S216" s="234"/>
      <c r="T216" s="235"/>
      <c r="AT216" s="236" t="s">
        <v>213</v>
      </c>
      <c r="AU216" s="236" t="s">
        <v>92</v>
      </c>
      <c r="AV216" s="13" t="s">
        <v>92</v>
      </c>
      <c r="AW216" s="13" t="s">
        <v>38</v>
      </c>
      <c r="AX216" s="13" t="s">
        <v>83</v>
      </c>
      <c r="AY216" s="236" t="s">
        <v>127</v>
      </c>
    </row>
    <row r="217" spans="1:65" s="14" customFormat="1">
      <c r="B217" s="237"/>
      <c r="C217" s="238"/>
      <c r="D217" s="218" t="s">
        <v>213</v>
      </c>
      <c r="E217" s="239" t="s">
        <v>1</v>
      </c>
      <c r="F217" s="240" t="s">
        <v>215</v>
      </c>
      <c r="G217" s="238"/>
      <c r="H217" s="241">
        <v>7</v>
      </c>
      <c r="I217" s="242"/>
      <c r="J217" s="238"/>
      <c r="K217" s="238"/>
      <c r="L217" s="243"/>
      <c r="M217" s="244"/>
      <c r="N217" s="245"/>
      <c r="O217" s="245"/>
      <c r="P217" s="245"/>
      <c r="Q217" s="245"/>
      <c r="R217" s="245"/>
      <c r="S217" s="245"/>
      <c r="T217" s="246"/>
      <c r="AT217" s="247" t="s">
        <v>213</v>
      </c>
      <c r="AU217" s="247" t="s">
        <v>92</v>
      </c>
      <c r="AV217" s="14" t="s">
        <v>152</v>
      </c>
      <c r="AW217" s="14" t="s">
        <v>38</v>
      </c>
      <c r="AX217" s="14" t="s">
        <v>90</v>
      </c>
      <c r="AY217" s="247" t="s">
        <v>127</v>
      </c>
    </row>
    <row r="218" spans="1:65" s="2" customFormat="1" ht="16.5" customHeight="1">
      <c r="A218" s="36"/>
      <c r="B218" s="37"/>
      <c r="C218" s="248" t="s">
        <v>350</v>
      </c>
      <c r="D218" s="248" t="s">
        <v>280</v>
      </c>
      <c r="E218" s="249" t="s">
        <v>351</v>
      </c>
      <c r="F218" s="250" t="s">
        <v>352</v>
      </c>
      <c r="G218" s="251" t="s">
        <v>276</v>
      </c>
      <c r="H218" s="252">
        <v>7.7</v>
      </c>
      <c r="I218" s="253"/>
      <c r="J218" s="254">
        <f>ROUND(I218*H218,2)</f>
        <v>0</v>
      </c>
      <c r="K218" s="250" t="s">
        <v>134</v>
      </c>
      <c r="L218" s="255"/>
      <c r="M218" s="256" t="s">
        <v>1</v>
      </c>
      <c r="N218" s="257" t="s">
        <v>48</v>
      </c>
      <c r="O218" s="73"/>
      <c r="P218" s="214">
        <f>O218*H218</f>
        <v>0</v>
      </c>
      <c r="Q218" s="214">
        <v>5.0000000000000001E-4</v>
      </c>
      <c r="R218" s="214">
        <f>Q218*H218</f>
        <v>3.8500000000000001E-3</v>
      </c>
      <c r="S218" s="214">
        <v>0</v>
      </c>
      <c r="T218" s="215">
        <f>S218*H218</f>
        <v>0</v>
      </c>
      <c r="U218" s="36"/>
      <c r="V218" s="36"/>
      <c r="W218" s="36"/>
      <c r="X218" s="36"/>
      <c r="Y218" s="36"/>
      <c r="Z218" s="36"/>
      <c r="AA218" s="36"/>
      <c r="AB218" s="36"/>
      <c r="AC218" s="36"/>
      <c r="AD218" s="36"/>
      <c r="AE218" s="36"/>
      <c r="AR218" s="216" t="s">
        <v>177</v>
      </c>
      <c r="AT218" s="216" t="s">
        <v>280</v>
      </c>
      <c r="AU218" s="216" t="s">
        <v>92</v>
      </c>
      <c r="AY218" s="18" t="s">
        <v>127</v>
      </c>
      <c r="BE218" s="217">
        <f>IF(N218="základní",J218,0)</f>
        <v>0</v>
      </c>
      <c r="BF218" s="217">
        <f>IF(N218="snížená",J218,0)</f>
        <v>0</v>
      </c>
      <c r="BG218" s="217">
        <f>IF(N218="zákl. přenesená",J218,0)</f>
        <v>0</v>
      </c>
      <c r="BH218" s="217">
        <f>IF(N218="sníž. přenesená",J218,0)</f>
        <v>0</v>
      </c>
      <c r="BI218" s="217">
        <f>IF(N218="nulová",J218,0)</f>
        <v>0</v>
      </c>
      <c r="BJ218" s="18" t="s">
        <v>90</v>
      </c>
      <c r="BK218" s="217">
        <f>ROUND(I218*H218,2)</f>
        <v>0</v>
      </c>
      <c r="BL218" s="18" t="s">
        <v>152</v>
      </c>
      <c r="BM218" s="216" t="s">
        <v>353</v>
      </c>
    </row>
    <row r="219" spans="1:65" s="13" customFormat="1">
      <c r="B219" s="226"/>
      <c r="C219" s="227"/>
      <c r="D219" s="218" t="s">
        <v>213</v>
      </c>
      <c r="E219" s="227"/>
      <c r="F219" s="229" t="s">
        <v>354</v>
      </c>
      <c r="G219" s="227"/>
      <c r="H219" s="230">
        <v>7.7</v>
      </c>
      <c r="I219" s="231"/>
      <c r="J219" s="227"/>
      <c r="K219" s="227"/>
      <c r="L219" s="232"/>
      <c r="M219" s="233"/>
      <c r="N219" s="234"/>
      <c r="O219" s="234"/>
      <c r="P219" s="234"/>
      <c r="Q219" s="234"/>
      <c r="R219" s="234"/>
      <c r="S219" s="234"/>
      <c r="T219" s="235"/>
      <c r="AT219" s="236" t="s">
        <v>213</v>
      </c>
      <c r="AU219" s="236" t="s">
        <v>92</v>
      </c>
      <c r="AV219" s="13" t="s">
        <v>92</v>
      </c>
      <c r="AW219" s="13" t="s">
        <v>4</v>
      </c>
      <c r="AX219" s="13" t="s">
        <v>90</v>
      </c>
      <c r="AY219" s="236" t="s">
        <v>127</v>
      </c>
    </row>
    <row r="220" spans="1:65" s="2" customFormat="1" ht="16.5" customHeight="1">
      <c r="A220" s="36"/>
      <c r="B220" s="37"/>
      <c r="C220" s="205" t="s">
        <v>355</v>
      </c>
      <c r="D220" s="205" t="s">
        <v>130</v>
      </c>
      <c r="E220" s="206" t="s">
        <v>346</v>
      </c>
      <c r="F220" s="207" t="s">
        <v>347</v>
      </c>
      <c r="G220" s="208" t="s">
        <v>276</v>
      </c>
      <c r="H220" s="209">
        <v>45</v>
      </c>
      <c r="I220" s="210"/>
      <c r="J220" s="211">
        <f>ROUND(I220*H220,2)</f>
        <v>0</v>
      </c>
      <c r="K220" s="207" t="s">
        <v>134</v>
      </c>
      <c r="L220" s="41"/>
      <c r="M220" s="212" t="s">
        <v>1</v>
      </c>
      <c r="N220" s="213" t="s">
        <v>48</v>
      </c>
      <c r="O220" s="73"/>
      <c r="P220" s="214">
        <f>O220*H220</f>
        <v>0</v>
      </c>
      <c r="Q220" s="214">
        <v>6.0000000000000002E-5</v>
      </c>
      <c r="R220" s="214">
        <f>Q220*H220</f>
        <v>2.7000000000000001E-3</v>
      </c>
      <c r="S220" s="214">
        <v>0</v>
      </c>
      <c r="T220" s="215">
        <f>S220*H220</f>
        <v>0</v>
      </c>
      <c r="U220" s="36"/>
      <c r="V220" s="36"/>
      <c r="W220" s="36"/>
      <c r="X220" s="36"/>
      <c r="Y220" s="36"/>
      <c r="Z220" s="36"/>
      <c r="AA220" s="36"/>
      <c r="AB220" s="36"/>
      <c r="AC220" s="36"/>
      <c r="AD220" s="36"/>
      <c r="AE220" s="36"/>
      <c r="AR220" s="216" t="s">
        <v>152</v>
      </c>
      <c r="AT220" s="216" t="s">
        <v>130</v>
      </c>
      <c r="AU220" s="216" t="s">
        <v>92</v>
      </c>
      <c r="AY220" s="18" t="s">
        <v>127</v>
      </c>
      <c r="BE220" s="217">
        <f>IF(N220="základní",J220,0)</f>
        <v>0</v>
      </c>
      <c r="BF220" s="217">
        <f>IF(N220="snížená",J220,0)</f>
        <v>0</v>
      </c>
      <c r="BG220" s="217">
        <f>IF(N220="zákl. přenesená",J220,0)</f>
        <v>0</v>
      </c>
      <c r="BH220" s="217">
        <f>IF(N220="sníž. přenesená",J220,0)</f>
        <v>0</v>
      </c>
      <c r="BI220" s="217">
        <f>IF(N220="nulová",J220,0)</f>
        <v>0</v>
      </c>
      <c r="BJ220" s="18" t="s">
        <v>90</v>
      </c>
      <c r="BK220" s="217">
        <f>ROUND(I220*H220,2)</f>
        <v>0</v>
      </c>
      <c r="BL220" s="18" t="s">
        <v>152</v>
      </c>
      <c r="BM220" s="216" t="s">
        <v>356</v>
      </c>
    </row>
    <row r="221" spans="1:65" s="13" customFormat="1">
      <c r="B221" s="226"/>
      <c r="C221" s="227"/>
      <c r="D221" s="218" t="s">
        <v>213</v>
      </c>
      <c r="E221" s="228" t="s">
        <v>1</v>
      </c>
      <c r="F221" s="229" t="s">
        <v>357</v>
      </c>
      <c r="G221" s="227"/>
      <c r="H221" s="230">
        <v>45</v>
      </c>
      <c r="I221" s="231"/>
      <c r="J221" s="227"/>
      <c r="K221" s="227"/>
      <c r="L221" s="232"/>
      <c r="M221" s="233"/>
      <c r="N221" s="234"/>
      <c r="O221" s="234"/>
      <c r="P221" s="234"/>
      <c r="Q221" s="234"/>
      <c r="R221" s="234"/>
      <c r="S221" s="234"/>
      <c r="T221" s="235"/>
      <c r="AT221" s="236" t="s">
        <v>213</v>
      </c>
      <c r="AU221" s="236" t="s">
        <v>92</v>
      </c>
      <c r="AV221" s="13" t="s">
        <v>92</v>
      </c>
      <c r="AW221" s="13" t="s">
        <v>38</v>
      </c>
      <c r="AX221" s="13" t="s">
        <v>83</v>
      </c>
      <c r="AY221" s="236" t="s">
        <v>127</v>
      </c>
    </row>
    <row r="222" spans="1:65" s="14" customFormat="1">
      <c r="B222" s="237"/>
      <c r="C222" s="238"/>
      <c r="D222" s="218" t="s">
        <v>213</v>
      </c>
      <c r="E222" s="239" t="s">
        <v>1</v>
      </c>
      <c r="F222" s="240" t="s">
        <v>215</v>
      </c>
      <c r="G222" s="238"/>
      <c r="H222" s="241">
        <v>45</v>
      </c>
      <c r="I222" s="242"/>
      <c r="J222" s="238"/>
      <c r="K222" s="238"/>
      <c r="L222" s="243"/>
      <c r="M222" s="244"/>
      <c r="N222" s="245"/>
      <c r="O222" s="245"/>
      <c r="P222" s="245"/>
      <c r="Q222" s="245"/>
      <c r="R222" s="245"/>
      <c r="S222" s="245"/>
      <c r="T222" s="246"/>
      <c r="AT222" s="247" t="s">
        <v>213</v>
      </c>
      <c r="AU222" s="247" t="s">
        <v>92</v>
      </c>
      <c r="AV222" s="14" t="s">
        <v>152</v>
      </c>
      <c r="AW222" s="14" t="s">
        <v>38</v>
      </c>
      <c r="AX222" s="14" t="s">
        <v>90</v>
      </c>
      <c r="AY222" s="247" t="s">
        <v>127</v>
      </c>
    </row>
    <row r="223" spans="1:65" s="2" customFormat="1" ht="16.5" customHeight="1">
      <c r="A223" s="36"/>
      <c r="B223" s="37"/>
      <c r="C223" s="248" t="s">
        <v>358</v>
      </c>
      <c r="D223" s="248" t="s">
        <v>280</v>
      </c>
      <c r="E223" s="249" t="s">
        <v>359</v>
      </c>
      <c r="F223" s="250" t="s">
        <v>360</v>
      </c>
      <c r="G223" s="251" t="s">
        <v>276</v>
      </c>
      <c r="H223" s="252">
        <v>49.5</v>
      </c>
      <c r="I223" s="253"/>
      <c r="J223" s="254">
        <f>ROUND(I223*H223,2)</f>
        <v>0</v>
      </c>
      <c r="K223" s="250" t="s">
        <v>134</v>
      </c>
      <c r="L223" s="255"/>
      <c r="M223" s="256" t="s">
        <v>1</v>
      </c>
      <c r="N223" s="257" t="s">
        <v>48</v>
      </c>
      <c r="O223" s="73"/>
      <c r="P223" s="214">
        <f>O223*H223</f>
        <v>0</v>
      </c>
      <c r="Q223" s="214">
        <v>5.9999999999999995E-4</v>
      </c>
      <c r="R223" s="214">
        <f>Q223*H223</f>
        <v>2.9699999999999997E-2</v>
      </c>
      <c r="S223" s="214">
        <v>0</v>
      </c>
      <c r="T223" s="215">
        <f>S223*H223</f>
        <v>0</v>
      </c>
      <c r="U223" s="36"/>
      <c r="V223" s="36"/>
      <c r="W223" s="36"/>
      <c r="X223" s="36"/>
      <c r="Y223" s="36"/>
      <c r="Z223" s="36"/>
      <c r="AA223" s="36"/>
      <c r="AB223" s="36"/>
      <c r="AC223" s="36"/>
      <c r="AD223" s="36"/>
      <c r="AE223" s="36"/>
      <c r="AR223" s="216" t="s">
        <v>177</v>
      </c>
      <c r="AT223" s="216" t="s">
        <v>280</v>
      </c>
      <c r="AU223" s="216" t="s">
        <v>92</v>
      </c>
      <c r="AY223" s="18" t="s">
        <v>127</v>
      </c>
      <c r="BE223" s="217">
        <f>IF(N223="základní",J223,0)</f>
        <v>0</v>
      </c>
      <c r="BF223" s="217">
        <f>IF(N223="snížená",J223,0)</f>
        <v>0</v>
      </c>
      <c r="BG223" s="217">
        <f>IF(N223="zákl. přenesená",J223,0)</f>
        <v>0</v>
      </c>
      <c r="BH223" s="217">
        <f>IF(N223="sníž. přenesená",J223,0)</f>
        <v>0</v>
      </c>
      <c r="BI223" s="217">
        <f>IF(N223="nulová",J223,0)</f>
        <v>0</v>
      </c>
      <c r="BJ223" s="18" t="s">
        <v>90</v>
      </c>
      <c r="BK223" s="217">
        <f>ROUND(I223*H223,2)</f>
        <v>0</v>
      </c>
      <c r="BL223" s="18" t="s">
        <v>152</v>
      </c>
      <c r="BM223" s="216" t="s">
        <v>361</v>
      </c>
    </row>
    <row r="224" spans="1:65" s="13" customFormat="1">
      <c r="B224" s="226"/>
      <c r="C224" s="227"/>
      <c r="D224" s="218" t="s">
        <v>213</v>
      </c>
      <c r="E224" s="227"/>
      <c r="F224" s="229" t="s">
        <v>362</v>
      </c>
      <c r="G224" s="227"/>
      <c r="H224" s="230">
        <v>49.5</v>
      </c>
      <c r="I224" s="231"/>
      <c r="J224" s="227"/>
      <c r="K224" s="227"/>
      <c r="L224" s="232"/>
      <c r="M224" s="233"/>
      <c r="N224" s="234"/>
      <c r="O224" s="234"/>
      <c r="P224" s="234"/>
      <c r="Q224" s="234"/>
      <c r="R224" s="234"/>
      <c r="S224" s="234"/>
      <c r="T224" s="235"/>
      <c r="AT224" s="236" t="s">
        <v>213</v>
      </c>
      <c r="AU224" s="236" t="s">
        <v>92</v>
      </c>
      <c r="AV224" s="13" t="s">
        <v>92</v>
      </c>
      <c r="AW224" s="13" t="s">
        <v>4</v>
      </c>
      <c r="AX224" s="13" t="s">
        <v>90</v>
      </c>
      <c r="AY224" s="236" t="s">
        <v>127</v>
      </c>
    </row>
    <row r="225" spans="1:65" s="2" customFormat="1" ht="16.5" customHeight="1">
      <c r="A225" s="36"/>
      <c r="B225" s="37"/>
      <c r="C225" s="205" t="s">
        <v>363</v>
      </c>
      <c r="D225" s="205" t="s">
        <v>130</v>
      </c>
      <c r="E225" s="206" t="s">
        <v>364</v>
      </c>
      <c r="F225" s="207" t="s">
        <v>365</v>
      </c>
      <c r="G225" s="208" t="s">
        <v>211</v>
      </c>
      <c r="H225" s="209">
        <v>208.59200000000001</v>
      </c>
      <c r="I225" s="210"/>
      <c r="J225" s="211">
        <f>ROUND(I225*H225,2)</f>
        <v>0</v>
      </c>
      <c r="K225" s="207" t="s">
        <v>134</v>
      </c>
      <c r="L225" s="41"/>
      <c r="M225" s="212" t="s">
        <v>1</v>
      </c>
      <c r="N225" s="213" t="s">
        <v>48</v>
      </c>
      <c r="O225" s="73"/>
      <c r="P225" s="214">
        <f>O225*H225</f>
        <v>0</v>
      </c>
      <c r="Q225" s="214">
        <v>3.15E-2</v>
      </c>
      <c r="R225" s="214">
        <f>Q225*H225</f>
        <v>6.5706480000000003</v>
      </c>
      <c r="S225" s="214">
        <v>0</v>
      </c>
      <c r="T225" s="215">
        <f>S225*H225</f>
        <v>0</v>
      </c>
      <c r="U225" s="36"/>
      <c r="V225" s="36"/>
      <c r="W225" s="36"/>
      <c r="X225" s="36"/>
      <c r="Y225" s="36"/>
      <c r="Z225" s="36"/>
      <c r="AA225" s="36"/>
      <c r="AB225" s="36"/>
      <c r="AC225" s="36"/>
      <c r="AD225" s="36"/>
      <c r="AE225" s="36"/>
      <c r="AR225" s="216" t="s">
        <v>152</v>
      </c>
      <c r="AT225" s="216" t="s">
        <v>130</v>
      </c>
      <c r="AU225" s="216" t="s">
        <v>92</v>
      </c>
      <c r="AY225" s="18" t="s">
        <v>127</v>
      </c>
      <c r="BE225" s="217">
        <f>IF(N225="základní",J225,0)</f>
        <v>0</v>
      </c>
      <c r="BF225" s="217">
        <f>IF(N225="snížená",J225,0)</f>
        <v>0</v>
      </c>
      <c r="BG225" s="217">
        <f>IF(N225="zákl. přenesená",J225,0)</f>
        <v>0</v>
      </c>
      <c r="BH225" s="217">
        <f>IF(N225="sníž. přenesená",J225,0)</f>
        <v>0</v>
      </c>
      <c r="BI225" s="217">
        <f>IF(N225="nulová",J225,0)</f>
        <v>0</v>
      </c>
      <c r="BJ225" s="18" t="s">
        <v>90</v>
      </c>
      <c r="BK225" s="217">
        <f>ROUND(I225*H225,2)</f>
        <v>0</v>
      </c>
      <c r="BL225" s="18" t="s">
        <v>152</v>
      </c>
      <c r="BM225" s="216" t="s">
        <v>366</v>
      </c>
    </row>
    <row r="226" spans="1:65" s="13" customFormat="1">
      <c r="B226" s="226"/>
      <c r="C226" s="227"/>
      <c r="D226" s="218" t="s">
        <v>213</v>
      </c>
      <c r="E226" s="228" t="s">
        <v>1</v>
      </c>
      <c r="F226" s="229" t="s">
        <v>269</v>
      </c>
      <c r="G226" s="227"/>
      <c r="H226" s="230">
        <v>208.59200000000001</v>
      </c>
      <c r="I226" s="231"/>
      <c r="J226" s="227"/>
      <c r="K226" s="227"/>
      <c r="L226" s="232"/>
      <c r="M226" s="233"/>
      <c r="N226" s="234"/>
      <c r="O226" s="234"/>
      <c r="P226" s="234"/>
      <c r="Q226" s="234"/>
      <c r="R226" s="234"/>
      <c r="S226" s="234"/>
      <c r="T226" s="235"/>
      <c r="AT226" s="236" t="s">
        <v>213</v>
      </c>
      <c r="AU226" s="236" t="s">
        <v>92</v>
      </c>
      <c r="AV226" s="13" t="s">
        <v>92</v>
      </c>
      <c r="AW226" s="13" t="s">
        <v>38</v>
      </c>
      <c r="AX226" s="13" t="s">
        <v>83</v>
      </c>
      <c r="AY226" s="236" t="s">
        <v>127</v>
      </c>
    </row>
    <row r="227" spans="1:65" s="14" customFormat="1">
      <c r="B227" s="237"/>
      <c r="C227" s="238"/>
      <c r="D227" s="218" t="s">
        <v>213</v>
      </c>
      <c r="E227" s="239" t="s">
        <v>1</v>
      </c>
      <c r="F227" s="240" t="s">
        <v>215</v>
      </c>
      <c r="G227" s="238"/>
      <c r="H227" s="241">
        <v>208.59200000000001</v>
      </c>
      <c r="I227" s="242"/>
      <c r="J227" s="238"/>
      <c r="K227" s="238"/>
      <c r="L227" s="243"/>
      <c r="M227" s="244"/>
      <c r="N227" s="245"/>
      <c r="O227" s="245"/>
      <c r="P227" s="245"/>
      <c r="Q227" s="245"/>
      <c r="R227" s="245"/>
      <c r="S227" s="245"/>
      <c r="T227" s="246"/>
      <c r="AT227" s="247" t="s">
        <v>213</v>
      </c>
      <c r="AU227" s="247" t="s">
        <v>92</v>
      </c>
      <c r="AV227" s="14" t="s">
        <v>152</v>
      </c>
      <c r="AW227" s="14" t="s">
        <v>38</v>
      </c>
      <c r="AX227" s="14" t="s">
        <v>90</v>
      </c>
      <c r="AY227" s="247" t="s">
        <v>127</v>
      </c>
    </row>
    <row r="228" spans="1:65" s="2" customFormat="1" ht="16.5" customHeight="1">
      <c r="A228" s="36"/>
      <c r="B228" s="37"/>
      <c r="C228" s="205" t="s">
        <v>367</v>
      </c>
      <c r="D228" s="205" t="s">
        <v>130</v>
      </c>
      <c r="E228" s="206" t="s">
        <v>368</v>
      </c>
      <c r="F228" s="207" t="s">
        <v>369</v>
      </c>
      <c r="G228" s="208" t="s">
        <v>211</v>
      </c>
      <c r="H228" s="209">
        <v>417.18400000000003</v>
      </c>
      <c r="I228" s="210"/>
      <c r="J228" s="211">
        <f>ROUND(I228*H228,2)</f>
        <v>0</v>
      </c>
      <c r="K228" s="207" t="s">
        <v>134</v>
      </c>
      <c r="L228" s="41"/>
      <c r="M228" s="212" t="s">
        <v>1</v>
      </c>
      <c r="N228" s="213" t="s">
        <v>48</v>
      </c>
      <c r="O228" s="73"/>
      <c r="P228" s="214">
        <f>O228*H228</f>
        <v>0</v>
      </c>
      <c r="Q228" s="214">
        <v>1.0500000000000001E-2</v>
      </c>
      <c r="R228" s="214">
        <f>Q228*H228</f>
        <v>4.3804320000000008</v>
      </c>
      <c r="S228" s="214">
        <v>0</v>
      </c>
      <c r="T228" s="215">
        <f>S228*H228</f>
        <v>0</v>
      </c>
      <c r="U228" s="36"/>
      <c r="V228" s="36"/>
      <c r="W228" s="36"/>
      <c r="X228" s="36"/>
      <c r="Y228" s="36"/>
      <c r="Z228" s="36"/>
      <c r="AA228" s="36"/>
      <c r="AB228" s="36"/>
      <c r="AC228" s="36"/>
      <c r="AD228" s="36"/>
      <c r="AE228" s="36"/>
      <c r="AR228" s="216" t="s">
        <v>152</v>
      </c>
      <c r="AT228" s="216" t="s">
        <v>130</v>
      </c>
      <c r="AU228" s="216" t="s">
        <v>92</v>
      </c>
      <c r="AY228" s="18" t="s">
        <v>127</v>
      </c>
      <c r="BE228" s="217">
        <f>IF(N228="základní",J228,0)</f>
        <v>0</v>
      </c>
      <c r="BF228" s="217">
        <f>IF(N228="snížená",J228,0)</f>
        <v>0</v>
      </c>
      <c r="BG228" s="217">
        <f>IF(N228="zákl. přenesená",J228,0)</f>
        <v>0</v>
      </c>
      <c r="BH228" s="217">
        <f>IF(N228="sníž. přenesená",J228,0)</f>
        <v>0</v>
      </c>
      <c r="BI228" s="217">
        <f>IF(N228="nulová",J228,0)</f>
        <v>0</v>
      </c>
      <c r="BJ228" s="18" t="s">
        <v>90</v>
      </c>
      <c r="BK228" s="217">
        <f>ROUND(I228*H228,2)</f>
        <v>0</v>
      </c>
      <c r="BL228" s="18" t="s">
        <v>152</v>
      </c>
      <c r="BM228" s="216" t="s">
        <v>370</v>
      </c>
    </row>
    <row r="229" spans="1:65" s="13" customFormat="1">
      <c r="B229" s="226"/>
      <c r="C229" s="227"/>
      <c r="D229" s="218" t="s">
        <v>213</v>
      </c>
      <c r="E229" s="227"/>
      <c r="F229" s="229" t="s">
        <v>371</v>
      </c>
      <c r="G229" s="227"/>
      <c r="H229" s="230">
        <v>417.18400000000003</v>
      </c>
      <c r="I229" s="231"/>
      <c r="J229" s="227"/>
      <c r="K229" s="227"/>
      <c r="L229" s="232"/>
      <c r="M229" s="233"/>
      <c r="N229" s="234"/>
      <c r="O229" s="234"/>
      <c r="P229" s="234"/>
      <c r="Q229" s="234"/>
      <c r="R229" s="234"/>
      <c r="S229" s="234"/>
      <c r="T229" s="235"/>
      <c r="AT229" s="236" t="s">
        <v>213</v>
      </c>
      <c r="AU229" s="236" t="s">
        <v>92</v>
      </c>
      <c r="AV229" s="13" t="s">
        <v>92</v>
      </c>
      <c r="AW229" s="13" t="s">
        <v>4</v>
      </c>
      <c r="AX229" s="13" t="s">
        <v>90</v>
      </c>
      <c r="AY229" s="236" t="s">
        <v>127</v>
      </c>
    </row>
    <row r="230" spans="1:65" s="2" customFormat="1" ht="16.5" customHeight="1">
      <c r="A230" s="36"/>
      <c r="B230" s="37"/>
      <c r="C230" s="205" t="s">
        <v>372</v>
      </c>
      <c r="D230" s="205" t="s">
        <v>130</v>
      </c>
      <c r="E230" s="206" t="s">
        <v>373</v>
      </c>
      <c r="F230" s="207" t="s">
        <v>374</v>
      </c>
      <c r="G230" s="208" t="s">
        <v>211</v>
      </c>
      <c r="H230" s="209">
        <v>1269.8699999999999</v>
      </c>
      <c r="I230" s="210"/>
      <c r="J230" s="211">
        <f>ROUND(I230*H230,2)</f>
        <v>0</v>
      </c>
      <c r="K230" s="207" t="s">
        <v>134</v>
      </c>
      <c r="L230" s="41"/>
      <c r="M230" s="212" t="s">
        <v>1</v>
      </c>
      <c r="N230" s="213" t="s">
        <v>48</v>
      </c>
      <c r="O230" s="73"/>
      <c r="P230" s="214">
        <f>O230*H230</f>
        <v>0</v>
      </c>
      <c r="Q230" s="214">
        <v>1.457E-2</v>
      </c>
      <c r="R230" s="214">
        <f>Q230*H230</f>
        <v>18.502005899999997</v>
      </c>
      <c r="S230" s="214">
        <v>0</v>
      </c>
      <c r="T230" s="215">
        <f>S230*H230</f>
        <v>0</v>
      </c>
      <c r="U230" s="36"/>
      <c r="V230" s="36"/>
      <c r="W230" s="36"/>
      <c r="X230" s="36"/>
      <c r="Y230" s="36"/>
      <c r="Z230" s="36"/>
      <c r="AA230" s="36"/>
      <c r="AB230" s="36"/>
      <c r="AC230" s="36"/>
      <c r="AD230" s="36"/>
      <c r="AE230" s="36"/>
      <c r="AR230" s="216" t="s">
        <v>152</v>
      </c>
      <c r="AT230" s="216" t="s">
        <v>130</v>
      </c>
      <c r="AU230" s="216" t="s">
        <v>92</v>
      </c>
      <c r="AY230" s="18" t="s">
        <v>127</v>
      </c>
      <c r="BE230" s="217">
        <f>IF(N230="základní",J230,0)</f>
        <v>0</v>
      </c>
      <c r="BF230" s="217">
        <f>IF(N230="snížená",J230,0)</f>
        <v>0</v>
      </c>
      <c r="BG230" s="217">
        <f>IF(N230="zákl. přenesená",J230,0)</f>
        <v>0</v>
      </c>
      <c r="BH230" s="217">
        <f>IF(N230="sníž. přenesená",J230,0)</f>
        <v>0</v>
      </c>
      <c r="BI230" s="217">
        <f>IF(N230="nulová",J230,0)</f>
        <v>0</v>
      </c>
      <c r="BJ230" s="18" t="s">
        <v>90</v>
      </c>
      <c r="BK230" s="217">
        <f>ROUND(I230*H230,2)</f>
        <v>0</v>
      </c>
      <c r="BL230" s="18" t="s">
        <v>152</v>
      </c>
      <c r="BM230" s="216" t="s">
        <v>375</v>
      </c>
    </row>
    <row r="231" spans="1:65" s="2" customFormat="1" ht="16.5" customHeight="1">
      <c r="A231" s="36"/>
      <c r="B231" s="37"/>
      <c r="C231" s="205" t="s">
        <v>376</v>
      </c>
      <c r="D231" s="205" t="s">
        <v>130</v>
      </c>
      <c r="E231" s="206" t="s">
        <v>377</v>
      </c>
      <c r="F231" s="207" t="s">
        <v>378</v>
      </c>
      <c r="G231" s="208" t="s">
        <v>211</v>
      </c>
      <c r="H231" s="209">
        <v>1575.337</v>
      </c>
      <c r="I231" s="210"/>
      <c r="J231" s="211">
        <f>ROUND(I231*H231,2)</f>
        <v>0</v>
      </c>
      <c r="K231" s="207" t="s">
        <v>379</v>
      </c>
      <c r="L231" s="41"/>
      <c r="M231" s="212" t="s">
        <v>1</v>
      </c>
      <c r="N231" s="213" t="s">
        <v>48</v>
      </c>
      <c r="O231" s="73"/>
      <c r="P231" s="214">
        <f>O231*H231</f>
        <v>0</v>
      </c>
      <c r="Q231" s="214">
        <v>0</v>
      </c>
      <c r="R231" s="214">
        <f>Q231*H231</f>
        <v>0</v>
      </c>
      <c r="S231" s="214">
        <v>0</v>
      </c>
      <c r="T231" s="215">
        <f>S231*H231</f>
        <v>0</v>
      </c>
      <c r="U231" s="36"/>
      <c r="V231" s="36"/>
      <c r="W231" s="36"/>
      <c r="X231" s="36"/>
      <c r="Y231" s="36"/>
      <c r="Z231" s="36"/>
      <c r="AA231" s="36"/>
      <c r="AB231" s="36"/>
      <c r="AC231" s="36"/>
      <c r="AD231" s="36"/>
      <c r="AE231" s="36"/>
      <c r="AR231" s="216" t="s">
        <v>152</v>
      </c>
      <c r="AT231" s="216" t="s">
        <v>130</v>
      </c>
      <c r="AU231" s="216" t="s">
        <v>92</v>
      </c>
      <c r="AY231" s="18" t="s">
        <v>127</v>
      </c>
      <c r="BE231" s="217">
        <f>IF(N231="základní",J231,0)</f>
        <v>0</v>
      </c>
      <c r="BF231" s="217">
        <f>IF(N231="snížená",J231,0)</f>
        <v>0</v>
      </c>
      <c r="BG231" s="217">
        <f>IF(N231="zákl. přenesená",J231,0)</f>
        <v>0</v>
      </c>
      <c r="BH231" s="217">
        <f>IF(N231="sníž. přenesená",J231,0)</f>
        <v>0</v>
      </c>
      <c r="BI231" s="217">
        <f>IF(N231="nulová",J231,0)</f>
        <v>0</v>
      </c>
      <c r="BJ231" s="18" t="s">
        <v>90</v>
      </c>
      <c r="BK231" s="217">
        <f>ROUND(I231*H231,2)</f>
        <v>0</v>
      </c>
      <c r="BL231" s="18" t="s">
        <v>152</v>
      </c>
      <c r="BM231" s="216" t="s">
        <v>380</v>
      </c>
    </row>
    <row r="232" spans="1:65" s="15" customFormat="1">
      <c r="B232" s="258"/>
      <c r="C232" s="259"/>
      <c r="D232" s="218" t="s">
        <v>213</v>
      </c>
      <c r="E232" s="260" t="s">
        <v>1</v>
      </c>
      <c r="F232" s="261" t="s">
        <v>381</v>
      </c>
      <c r="G232" s="259"/>
      <c r="H232" s="260" t="s">
        <v>1</v>
      </c>
      <c r="I232" s="262"/>
      <c r="J232" s="259"/>
      <c r="K232" s="259"/>
      <c r="L232" s="263"/>
      <c r="M232" s="264"/>
      <c r="N232" s="265"/>
      <c r="O232" s="265"/>
      <c r="P232" s="265"/>
      <c r="Q232" s="265"/>
      <c r="R232" s="265"/>
      <c r="S232" s="265"/>
      <c r="T232" s="266"/>
      <c r="AT232" s="267" t="s">
        <v>213</v>
      </c>
      <c r="AU232" s="267" t="s">
        <v>92</v>
      </c>
      <c r="AV232" s="15" t="s">
        <v>90</v>
      </c>
      <c r="AW232" s="15" t="s">
        <v>38</v>
      </c>
      <c r="AX232" s="15" t="s">
        <v>83</v>
      </c>
      <c r="AY232" s="267" t="s">
        <v>127</v>
      </c>
    </row>
    <row r="233" spans="1:65" s="15" customFormat="1">
      <c r="B233" s="258"/>
      <c r="C233" s="259"/>
      <c r="D233" s="218" t="s">
        <v>213</v>
      </c>
      <c r="E233" s="260" t="s">
        <v>1</v>
      </c>
      <c r="F233" s="261" t="s">
        <v>382</v>
      </c>
      <c r="G233" s="259"/>
      <c r="H233" s="260" t="s">
        <v>1</v>
      </c>
      <c r="I233" s="262"/>
      <c r="J233" s="259"/>
      <c r="K233" s="259"/>
      <c r="L233" s="263"/>
      <c r="M233" s="264"/>
      <c r="N233" s="265"/>
      <c r="O233" s="265"/>
      <c r="P233" s="265"/>
      <c r="Q233" s="265"/>
      <c r="R233" s="265"/>
      <c r="S233" s="265"/>
      <c r="T233" s="266"/>
      <c r="AT233" s="267" t="s">
        <v>213</v>
      </c>
      <c r="AU233" s="267" t="s">
        <v>92</v>
      </c>
      <c r="AV233" s="15" t="s">
        <v>90</v>
      </c>
      <c r="AW233" s="15" t="s">
        <v>38</v>
      </c>
      <c r="AX233" s="15" t="s">
        <v>83</v>
      </c>
      <c r="AY233" s="267" t="s">
        <v>127</v>
      </c>
    </row>
    <row r="234" spans="1:65" s="15" customFormat="1">
      <c r="B234" s="258"/>
      <c r="C234" s="259"/>
      <c r="D234" s="218" t="s">
        <v>213</v>
      </c>
      <c r="E234" s="260" t="s">
        <v>1</v>
      </c>
      <c r="F234" s="261" t="s">
        <v>383</v>
      </c>
      <c r="G234" s="259"/>
      <c r="H234" s="260" t="s">
        <v>1</v>
      </c>
      <c r="I234" s="262"/>
      <c r="J234" s="259"/>
      <c r="K234" s="259"/>
      <c r="L234" s="263"/>
      <c r="M234" s="264"/>
      <c r="N234" s="265"/>
      <c r="O234" s="265"/>
      <c r="P234" s="265"/>
      <c r="Q234" s="265"/>
      <c r="R234" s="265"/>
      <c r="S234" s="265"/>
      <c r="T234" s="266"/>
      <c r="AT234" s="267" t="s">
        <v>213</v>
      </c>
      <c r="AU234" s="267" t="s">
        <v>92</v>
      </c>
      <c r="AV234" s="15" t="s">
        <v>90</v>
      </c>
      <c r="AW234" s="15" t="s">
        <v>38</v>
      </c>
      <c r="AX234" s="15" t="s">
        <v>83</v>
      </c>
      <c r="AY234" s="267" t="s">
        <v>127</v>
      </c>
    </row>
    <row r="235" spans="1:65" s="15" customFormat="1">
      <c r="B235" s="258"/>
      <c r="C235" s="259"/>
      <c r="D235" s="218" t="s">
        <v>213</v>
      </c>
      <c r="E235" s="260" t="s">
        <v>1</v>
      </c>
      <c r="F235" s="261" t="s">
        <v>384</v>
      </c>
      <c r="G235" s="259"/>
      <c r="H235" s="260" t="s">
        <v>1</v>
      </c>
      <c r="I235" s="262"/>
      <c r="J235" s="259"/>
      <c r="K235" s="259"/>
      <c r="L235" s="263"/>
      <c r="M235" s="264"/>
      <c r="N235" s="265"/>
      <c r="O235" s="265"/>
      <c r="P235" s="265"/>
      <c r="Q235" s="265"/>
      <c r="R235" s="265"/>
      <c r="S235" s="265"/>
      <c r="T235" s="266"/>
      <c r="AT235" s="267" t="s">
        <v>213</v>
      </c>
      <c r="AU235" s="267" t="s">
        <v>92</v>
      </c>
      <c r="AV235" s="15" t="s">
        <v>90</v>
      </c>
      <c r="AW235" s="15" t="s">
        <v>38</v>
      </c>
      <c r="AX235" s="15" t="s">
        <v>83</v>
      </c>
      <c r="AY235" s="267" t="s">
        <v>127</v>
      </c>
    </row>
    <row r="236" spans="1:65" s="13" customFormat="1">
      <c r="B236" s="226"/>
      <c r="C236" s="227"/>
      <c r="D236" s="218" t="s">
        <v>213</v>
      </c>
      <c r="E236" s="228" t="s">
        <v>1</v>
      </c>
      <c r="F236" s="229" t="s">
        <v>385</v>
      </c>
      <c r="G236" s="227"/>
      <c r="H236" s="230">
        <v>1575.337</v>
      </c>
      <c r="I236" s="231"/>
      <c r="J236" s="227"/>
      <c r="K236" s="227"/>
      <c r="L236" s="232"/>
      <c r="M236" s="233"/>
      <c r="N236" s="234"/>
      <c r="O236" s="234"/>
      <c r="P236" s="234"/>
      <c r="Q236" s="234"/>
      <c r="R236" s="234"/>
      <c r="S236" s="234"/>
      <c r="T236" s="235"/>
      <c r="AT236" s="236" t="s">
        <v>213</v>
      </c>
      <c r="AU236" s="236" t="s">
        <v>92</v>
      </c>
      <c r="AV236" s="13" t="s">
        <v>92</v>
      </c>
      <c r="AW236" s="13" t="s">
        <v>38</v>
      </c>
      <c r="AX236" s="13" t="s">
        <v>83</v>
      </c>
      <c r="AY236" s="236" t="s">
        <v>127</v>
      </c>
    </row>
    <row r="237" spans="1:65" s="14" customFormat="1">
      <c r="B237" s="237"/>
      <c r="C237" s="238"/>
      <c r="D237" s="218" t="s">
        <v>213</v>
      </c>
      <c r="E237" s="239" t="s">
        <v>1</v>
      </c>
      <c r="F237" s="240" t="s">
        <v>215</v>
      </c>
      <c r="G237" s="238"/>
      <c r="H237" s="241">
        <v>1575.337</v>
      </c>
      <c r="I237" s="242"/>
      <c r="J237" s="238"/>
      <c r="K237" s="238"/>
      <c r="L237" s="243"/>
      <c r="M237" s="244"/>
      <c r="N237" s="245"/>
      <c r="O237" s="245"/>
      <c r="P237" s="245"/>
      <c r="Q237" s="245"/>
      <c r="R237" s="245"/>
      <c r="S237" s="245"/>
      <c r="T237" s="246"/>
      <c r="AT237" s="247" t="s">
        <v>213</v>
      </c>
      <c r="AU237" s="247" t="s">
        <v>92</v>
      </c>
      <c r="AV237" s="14" t="s">
        <v>152</v>
      </c>
      <c r="AW237" s="14" t="s">
        <v>38</v>
      </c>
      <c r="AX237" s="14" t="s">
        <v>90</v>
      </c>
      <c r="AY237" s="247" t="s">
        <v>127</v>
      </c>
    </row>
    <row r="238" spans="1:65" s="2" customFormat="1" ht="16.5" customHeight="1">
      <c r="A238" s="36"/>
      <c r="B238" s="37"/>
      <c r="C238" s="205" t="s">
        <v>386</v>
      </c>
      <c r="D238" s="205" t="s">
        <v>130</v>
      </c>
      <c r="E238" s="206" t="s">
        <v>387</v>
      </c>
      <c r="F238" s="207" t="s">
        <v>388</v>
      </c>
      <c r="G238" s="208" t="s">
        <v>211</v>
      </c>
      <c r="H238" s="209">
        <v>78.221999999999994</v>
      </c>
      <c r="I238" s="210"/>
      <c r="J238" s="211">
        <f>ROUND(I238*H238,2)</f>
        <v>0</v>
      </c>
      <c r="K238" s="207" t="s">
        <v>134</v>
      </c>
      <c r="L238" s="41"/>
      <c r="M238" s="212" t="s">
        <v>1</v>
      </c>
      <c r="N238" s="213" t="s">
        <v>48</v>
      </c>
      <c r="O238" s="73"/>
      <c r="P238" s="214">
        <f>O238*H238</f>
        <v>0</v>
      </c>
      <c r="Q238" s="214">
        <v>6.28E-3</v>
      </c>
      <c r="R238" s="214">
        <f>Q238*H238</f>
        <v>0.49123415999999998</v>
      </c>
      <c r="S238" s="214">
        <v>0</v>
      </c>
      <c r="T238" s="215">
        <f>S238*H238</f>
        <v>0</v>
      </c>
      <c r="U238" s="36"/>
      <c r="V238" s="36"/>
      <c r="W238" s="36"/>
      <c r="X238" s="36"/>
      <c r="Y238" s="36"/>
      <c r="Z238" s="36"/>
      <c r="AA238" s="36"/>
      <c r="AB238" s="36"/>
      <c r="AC238" s="36"/>
      <c r="AD238" s="36"/>
      <c r="AE238" s="36"/>
      <c r="AR238" s="216" t="s">
        <v>152</v>
      </c>
      <c r="AT238" s="216" t="s">
        <v>130</v>
      </c>
      <c r="AU238" s="216" t="s">
        <v>92</v>
      </c>
      <c r="AY238" s="18" t="s">
        <v>127</v>
      </c>
      <c r="BE238" s="217">
        <f>IF(N238="základní",J238,0)</f>
        <v>0</v>
      </c>
      <c r="BF238" s="217">
        <f>IF(N238="snížená",J238,0)</f>
        <v>0</v>
      </c>
      <c r="BG238" s="217">
        <f>IF(N238="zákl. přenesená",J238,0)</f>
        <v>0</v>
      </c>
      <c r="BH238" s="217">
        <f>IF(N238="sníž. přenesená",J238,0)</f>
        <v>0</v>
      </c>
      <c r="BI238" s="217">
        <f>IF(N238="nulová",J238,0)</f>
        <v>0</v>
      </c>
      <c r="BJ238" s="18" t="s">
        <v>90</v>
      </c>
      <c r="BK238" s="217">
        <f>ROUND(I238*H238,2)</f>
        <v>0</v>
      </c>
      <c r="BL238" s="18" t="s">
        <v>152</v>
      </c>
      <c r="BM238" s="216" t="s">
        <v>389</v>
      </c>
    </row>
    <row r="239" spans="1:65" s="2" customFormat="1" ht="16.5" customHeight="1">
      <c r="A239" s="36"/>
      <c r="B239" s="37"/>
      <c r="C239" s="205" t="s">
        <v>390</v>
      </c>
      <c r="D239" s="205" t="s">
        <v>130</v>
      </c>
      <c r="E239" s="206" t="s">
        <v>391</v>
      </c>
      <c r="F239" s="207" t="s">
        <v>392</v>
      </c>
      <c r="G239" s="208" t="s">
        <v>211</v>
      </c>
      <c r="H239" s="209">
        <v>1497.115</v>
      </c>
      <c r="I239" s="210"/>
      <c r="J239" s="211">
        <f>ROUND(I239*H239,2)</f>
        <v>0</v>
      </c>
      <c r="K239" s="207" t="s">
        <v>134</v>
      </c>
      <c r="L239" s="41"/>
      <c r="M239" s="212" t="s">
        <v>1</v>
      </c>
      <c r="N239" s="213" t="s">
        <v>48</v>
      </c>
      <c r="O239" s="73"/>
      <c r="P239" s="214">
        <f>O239*H239</f>
        <v>0</v>
      </c>
      <c r="Q239" s="214">
        <v>3.48E-3</v>
      </c>
      <c r="R239" s="214">
        <f>Q239*H239</f>
        <v>5.2099602000000003</v>
      </c>
      <c r="S239" s="214">
        <v>0</v>
      </c>
      <c r="T239" s="215">
        <f>S239*H239</f>
        <v>0</v>
      </c>
      <c r="U239" s="36"/>
      <c r="V239" s="36"/>
      <c r="W239" s="36"/>
      <c r="X239" s="36"/>
      <c r="Y239" s="36"/>
      <c r="Z239" s="36"/>
      <c r="AA239" s="36"/>
      <c r="AB239" s="36"/>
      <c r="AC239" s="36"/>
      <c r="AD239" s="36"/>
      <c r="AE239" s="36"/>
      <c r="AR239" s="216" t="s">
        <v>152</v>
      </c>
      <c r="AT239" s="216" t="s">
        <v>130</v>
      </c>
      <c r="AU239" s="216" t="s">
        <v>92</v>
      </c>
      <c r="AY239" s="18" t="s">
        <v>127</v>
      </c>
      <c r="BE239" s="217">
        <f>IF(N239="základní",J239,0)</f>
        <v>0</v>
      </c>
      <c r="BF239" s="217">
        <f>IF(N239="snížená",J239,0)</f>
        <v>0</v>
      </c>
      <c r="BG239" s="217">
        <f>IF(N239="zákl. přenesená",J239,0)</f>
        <v>0</v>
      </c>
      <c r="BH239" s="217">
        <f>IF(N239="sníž. přenesená",J239,0)</f>
        <v>0</v>
      </c>
      <c r="BI239" s="217">
        <f>IF(N239="nulová",J239,0)</f>
        <v>0</v>
      </c>
      <c r="BJ239" s="18" t="s">
        <v>90</v>
      </c>
      <c r="BK239" s="217">
        <f>ROUND(I239*H239,2)</f>
        <v>0</v>
      </c>
      <c r="BL239" s="18" t="s">
        <v>152</v>
      </c>
      <c r="BM239" s="216" t="s">
        <v>393</v>
      </c>
    </row>
    <row r="240" spans="1:65" s="13" customFormat="1">
      <c r="B240" s="226"/>
      <c r="C240" s="227"/>
      <c r="D240" s="218" t="s">
        <v>213</v>
      </c>
      <c r="E240" s="228" t="s">
        <v>1</v>
      </c>
      <c r="F240" s="229" t="s">
        <v>394</v>
      </c>
      <c r="G240" s="227"/>
      <c r="H240" s="230">
        <v>1497.115</v>
      </c>
      <c r="I240" s="231"/>
      <c r="J240" s="227"/>
      <c r="K240" s="227"/>
      <c r="L240" s="232"/>
      <c r="M240" s="233"/>
      <c r="N240" s="234"/>
      <c r="O240" s="234"/>
      <c r="P240" s="234"/>
      <c r="Q240" s="234"/>
      <c r="R240" s="234"/>
      <c r="S240" s="234"/>
      <c r="T240" s="235"/>
      <c r="AT240" s="236" t="s">
        <v>213</v>
      </c>
      <c r="AU240" s="236" t="s">
        <v>92</v>
      </c>
      <c r="AV240" s="13" t="s">
        <v>92</v>
      </c>
      <c r="AW240" s="13" t="s">
        <v>38</v>
      </c>
      <c r="AX240" s="13" t="s">
        <v>83</v>
      </c>
      <c r="AY240" s="236" t="s">
        <v>127</v>
      </c>
    </row>
    <row r="241" spans="1:65" s="14" customFormat="1">
      <c r="B241" s="237"/>
      <c r="C241" s="238"/>
      <c r="D241" s="218" t="s">
        <v>213</v>
      </c>
      <c r="E241" s="239" t="s">
        <v>1</v>
      </c>
      <c r="F241" s="240" t="s">
        <v>215</v>
      </c>
      <c r="G241" s="238"/>
      <c r="H241" s="241">
        <v>1497.115</v>
      </c>
      <c r="I241" s="242"/>
      <c r="J241" s="238"/>
      <c r="K241" s="238"/>
      <c r="L241" s="243"/>
      <c r="M241" s="244"/>
      <c r="N241" s="245"/>
      <c r="O241" s="245"/>
      <c r="P241" s="245"/>
      <c r="Q241" s="245"/>
      <c r="R241" s="245"/>
      <c r="S241" s="245"/>
      <c r="T241" s="246"/>
      <c r="AT241" s="247" t="s">
        <v>213</v>
      </c>
      <c r="AU241" s="247" t="s">
        <v>92</v>
      </c>
      <c r="AV241" s="14" t="s">
        <v>152</v>
      </c>
      <c r="AW241" s="14" t="s">
        <v>38</v>
      </c>
      <c r="AX241" s="14" t="s">
        <v>90</v>
      </c>
      <c r="AY241" s="247" t="s">
        <v>127</v>
      </c>
    </row>
    <row r="242" spans="1:65" s="2" customFormat="1" ht="16.5" customHeight="1">
      <c r="A242" s="36"/>
      <c r="B242" s="37"/>
      <c r="C242" s="205" t="s">
        <v>395</v>
      </c>
      <c r="D242" s="205" t="s">
        <v>130</v>
      </c>
      <c r="E242" s="206" t="s">
        <v>396</v>
      </c>
      <c r="F242" s="207" t="s">
        <v>397</v>
      </c>
      <c r="G242" s="208" t="s">
        <v>211</v>
      </c>
      <c r="H242" s="209">
        <v>352.44</v>
      </c>
      <c r="I242" s="210"/>
      <c r="J242" s="211">
        <f>ROUND(I242*H242,2)</f>
        <v>0</v>
      </c>
      <c r="K242" s="207" t="s">
        <v>134</v>
      </c>
      <c r="L242" s="41"/>
      <c r="M242" s="212" t="s">
        <v>1</v>
      </c>
      <c r="N242" s="213" t="s">
        <v>48</v>
      </c>
      <c r="O242" s="73"/>
      <c r="P242" s="214">
        <f>O242*H242</f>
        <v>0</v>
      </c>
      <c r="Q242" s="214">
        <v>0</v>
      </c>
      <c r="R242" s="214">
        <f>Q242*H242</f>
        <v>0</v>
      </c>
      <c r="S242" s="214">
        <v>0</v>
      </c>
      <c r="T242" s="215">
        <f>S242*H242</f>
        <v>0</v>
      </c>
      <c r="U242" s="36"/>
      <c r="V242" s="36"/>
      <c r="W242" s="36"/>
      <c r="X242" s="36"/>
      <c r="Y242" s="36"/>
      <c r="Z242" s="36"/>
      <c r="AA242" s="36"/>
      <c r="AB242" s="36"/>
      <c r="AC242" s="36"/>
      <c r="AD242" s="36"/>
      <c r="AE242" s="36"/>
      <c r="AR242" s="216" t="s">
        <v>152</v>
      </c>
      <c r="AT242" s="216" t="s">
        <v>130</v>
      </c>
      <c r="AU242" s="216" t="s">
        <v>92</v>
      </c>
      <c r="AY242" s="18" t="s">
        <v>127</v>
      </c>
      <c r="BE242" s="217">
        <f>IF(N242="základní",J242,0)</f>
        <v>0</v>
      </c>
      <c r="BF242" s="217">
        <f>IF(N242="snížená",J242,0)</f>
        <v>0</v>
      </c>
      <c r="BG242" s="217">
        <f>IF(N242="zákl. přenesená",J242,0)</f>
        <v>0</v>
      </c>
      <c r="BH242" s="217">
        <f>IF(N242="sníž. přenesená",J242,0)</f>
        <v>0</v>
      </c>
      <c r="BI242" s="217">
        <f>IF(N242="nulová",J242,0)</f>
        <v>0</v>
      </c>
      <c r="BJ242" s="18" t="s">
        <v>90</v>
      </c>
      <c r="BK242" s="217">
        <f>ROUND(I242*H242,2)</f>
        <v>0</v>
      </c>
      <c r="BL242" s="18" t="s">
        <v>152</v>
      </c>
      <c r="BM242" s="216" t="s">
        <v>398</v>
      </c>
    </row>
    <row r="243" spans="1:65" s="2" customFormat="1" ht="16.5" customHeight="1">
      <c r="A243" s="36"/>
      <c r="B243" s="37"/>
      <c r="C243" s="205" t="s">
        <v>399</v>
      </c>
      <c r="D243" s="205" t="s">
        <v>130</v>
      </c>
      <c r="E243" s="206" t="s">
        <v>400</v>
      </c>
      <c r="F243" s="207" t="s">
        <v>401</v>
      </c>
      <c r="G243" s="208" t="s">
        <v>211</v>
      </c>
      <c r="H243" s="209">
        <v>1575.337</v>
      </c>
      <c r="I243" s="210"/>
      <c r="J243" s="211">
        <f>ROUND(I243*H243,2)</f>
        <v>0</v>
      </c>
      <c r="K243" s="207" t="s">
        <v>134</v>
      </c>
      <c r="L243" s="41"/>
      <c r="M243" s="212" t="s">
        <v>1</v>
      </c>
      <c r="N243" s="213" t="s">
        <v>48</v>
      </c>
      <c r="O243" s="73"/>
      <c r="P243" s="214">
        <f>O243*H243</f>
        <v>0</v>
      </c>
      <c r="Q243" s="214">
        <v>0</v>
      </c>
      <c r="R243" s="214">
        <f>Q243*H243</f>
        <v>0</v>
      </c>
      <c r="S243" s="214">
        <v>0</v>
      </c>
      <c r="T243" s="215">
        <f>S243*H243</f>
        <v>0</v>
      </c>
      <c r="U243" s="36"/>
      <c r="V243" s="36"/>
      <c r="W243" s="36"/>
      <c r="X243" s="36"/>
      <c r="Y243" s="36"/>
      <c r="Z243" s="36"/>
      <c r="AA243" s="36"/>
      <c r="AB243" s="36"/>
      <c r="AC243" s="36"/>
      <c r="AD243" s="36"/>
      <c r="AE243" s="36"/>
      <c r="AR243" s="216" t="s">
        <v>152</v>
      </c>
      <c r="AT243" s="216" t="s">
        <v>130</v>
      </c>
      <c r="AU243" s="216" t="s">
        <v>92</v>
      </c>
      <c r="AY243" s="18" t="s">
        <v>127</v>
      </c>
      <c r="BE243" s="217">
        <f>IF(N243="základní",J243,0)</f>
        <v>0</v>
      </c>
      <c r="BF243" s="217">
        <f>IF(N243="snížená",J243,0)</f>
        <v>0</v>
      </c>
      <c r="BG243" s="217">
        <f>IF(N243="zákl. přenesená",J243,0)</f>
        <v>0</v>
      </c>
      <c r="BH243" s="217">
        <f>IF(N243="sníž. přenesená",J243,0)</f>
        <v>0</v>
      </c>
      <c r="BI243" s="217">
        <f>IF(N243="nulová",J243,0)</f>
        <v>0</v>
      </c>
      <c r="BJ243" s="18" t="s">
        <v>90</v>
      </c>
      <c r="BK243" s="217">
        <f>ROUND(I243*H243,2)</f>
        <v>0</v>
      </c>
      <c r="BL243" s="18" t="s">
        <v>152</v>
      </c>
      <c r="BM243" s="216" t="s">
        <v>402</v>
      </c>
    </row>
    <row r="244" spans="1:65" s="2" customFormat="1" ht="16.5" customHeight="1">
      <c r="A244" s="36"/>
      <c r="B244" s="37"/>
      <c r="C244" s="205" t="s">
        <v>403</v>
      </c>
      <c r="D244" s="205" t="s">
        <v>130</v>
      </c>
      <c r="E244" s="206" t="s">
        <v>404</v>
      </c>
      <c r="F244" s="207" t="s">
        <v>405</v>
      </c>
      <c r="G244" s="208" t="s">
        <v>211</v>
      </c>
      <c r="H244" s="209">
        <v>130.37</v>
      </c>
      <c r="I244" s="210"/>
      <c r="J244" s="211">
        <f>ROUND(I244*H244,2)</f>
        <v>0</v>
      </c>
      <c r="K244" s="207" t="s">
        <v>134</v>
      </c>
      <c r="L244" s="41"/>
      <c r="M244" s="212" t="s">
        <v>1</v>
      </c>
      <c r="N244" s="213" t="s">
        <v>48</v>
      </c>
      <c r="O244" s="73"/>
      <c r="P244" s="214">
        <f>O244*H244</f>
        <v>0</v>
      </c>
      <c r="Q244" s="214">
        <v>0.28361999999999998</v>
      </c>
      <c r="R244" s="214">
        <f>Q244*H244</f>
        <v>36.975539400000002</v>
      </c>
      <c r="S244" s="214">
        <v>0</v>
      </c>
      <c r="T244" s="215">
        <f>S244*H244</f>
        <v>0</v>
      </c>
      <c r="U244" s="36"/>
      <c r="V244" s="36"/>
      <c r="W244" s="36"/>
      <c r="X244" s="36"/>
      <c r="Y244" s="36"/>
      <c r="Z244" s="36"/>
      <c r="AA244" s="36"/>
      <c r="AB244" s="36"/>
      <c r="AC244" s="36"/>
      <c r="AD244" s="36"/>
      <c r="AE244" s="36"/>
      <c r="AR244" s="216" t="s">
        <v>152</v>
      </c>
      <c r="AT244" s="216" t="s">
        <v>130</v>
      </c>
      <c r="AU244" s="216" t="s">
        <v>92</v>
      </c>
      <c r="AY244" s="18" t="s">
        <v>127</v>
      </c>
      <c r="BE244" s="217">
        <f>IF(N244="základní",J244,0)</f>
        <v>0</v>
      </c>
      <c r="BF244" s="217">
        <f>IF(N244="snížená",J244,0)</f>
        <v>0</v>
      </c>
      <c r="BG244" s="217">
        <f>IF(N244="zákl. přenesená",J244,0)</f>
        <v>0</v>
      </c>
      <c r="BH244" s="217">
        <f>IF(N244="sníž. přenesená",J244,0)</f>
        <v>0</v>
      </c>
      <c r="BI244" s="217">
        <f>IF(N244="nulová",J244,0)</f>
        <v>0</v>
      </c>
      <c r="BJ244" s="18" t="s">
        <v>90</v>
      </c>
      <c r="BK244" s="217">
        <f>ROUND(I244*H244,2)</f>
        <v>0</v>
      </c>
      <c r="BL244" s="18" t="s">
        <v>152</v>
      </c>
      <c r="BM244" s="216" t="s">
        <v>406</v>
      </c>
    </row>
    <row r="245" spans="1:65" s="13" customFormat="1">
      <c r="B245" s="226"/>
      <c r="C245" s="227"/>
      <c r="D245" s="218" t="s">
        <v>213</v>
      </c>
      <c r="E245" s="228" t="s">
        <v>1</v>
      </c>
      <c r="F245" s="229" t="s">
        <v>214</v>
      </c>
      <c r="G245" s="227"/>
      <c r="H245" s="230">
        <v>130.37</v>
      </c>
      <c r="I245" s="231"/>
      <c r="J245" s="227"/>
      <c r="K245" s="227"/>
      <c r="L245" s="232"/>
      <c r="M245" s="233"/>
      <c r="N245" s="234"/>
      <c r="O245" s="234"/>
      <c r="P245" s="234"/>
      <c r="Q245" s="234"/>
      <c r="R245" s="234"/>
      <c r="S245" s="234"/>
      <c r="T245" s="235"/>
      <c r="AT245" s="236" t="s">
        <v>213</v>
      </c>
      <c r="AU245" s="236" t="s">
        <v>92</v>
      </c>
      <c r="AV245" s="13" t="s">
        <v>92</v>
      </c>
      <c r="AW245" s="13" t="s">
        <v>38</v>
      </c>
      <c r="AX245" s="13" t="s">
        <v>83</v>
      </c>
      <c r="AY245" s="236" t="s">
        <v>127</v>
      </c>
    </row>
    <row r="246" spans="1:65" s="14" customFormat="1">
      <c r="B246" s="237"/>
      <c r="C246" s="238"/>
      <c r="D246" s="218" t="s">
        <v>213</v>
      </c>
      <c r="E246" s="239" t="s">
        <v>1</v>
      </c>
      <c r="F246" s="240" t="s">
        <v>215</v>
      </c>
      <c r="G246" s="238"/>
      <c r="H246" s="241">
        <v>130.37</v>
      </c>
      <c r="I246" s="242"/>
      <c r="J246" s="238"/>
      <c r="K246" s="238"/>
      <c r="L246" s="243"/>
      <c r="M246" s="244"/>
      <c r="N246" s="245"/>
      <c r="O246" s="245"/>
      <c r="P246" s="245"/>
      <c r="Q246" s="245"/>
      <c r="R246" s="245"/>
      <c r="S246" s="245"/>
      <c r="T246" s="246"/>
      <c r="AT246" s="247" t="s">
        <v>213</v>
      </c>
      <c r="AU246" s="247" t="s">
        <v>92</v>
      </c>
      <c r="AV246" s="14" t="s">
        <v>152</v>
      </c>
      <c r="AW246" s="14" t="s">
        <v>38</v>
      </c>
      <c r="AX246" s="14" t="s">
        <v>90</v>
      </c>
      <c r="AY246" s="247" t="s">
        <v>127</v>
      </c>
    </row>
    <row r="247" spans="1:65" s="12" customFormat="1" ht="22.9" customHeight="1">
      <c r="B247" s="189"/>
      <c r="C247" s="190"/>
      <c r="D247" s="191" t="s">
        <v>82</v>
      </c>
      <c r="E247" s="203" t="s">
        <v>246</v>
      </c>
      <c r="F247" s="203" t="s">
        <v>407</v>
      </c>
      <c r="G247" s="190"/>
      <c r="H247" s="190"/>
      <c r="I247" s="193"/>
      <c r="J247" s="204">
        <f>BK247</f>
        <v>0</v>
      </c>
      <c r="K247" s="190"/>
      <c r="L247" s="195"/>
      <c r="M247" s="196"/>
      <c r="N247" s="197"/>
      <c r="O247" s="197"/>
      <c r="P247" s="198">
        <f>SUM(P248:P289)</f>
        <v>0</v>
      </c>
      <c r="Q247" s="197"/>
      <c r="R247" s="198">
        <f>SUM(R248:R289)</f>
        <v>32.809807859999999</v>
      </c>
      <c r="S247" s="197"/>
      <c r="T247" s="199">
        <f>SUM(T248:T289)</f>
        <v>54.274888000000004</v>
      </c>
      <c r="AR247" s="200" t="s">
        <v>90</v>
      </c>
      <c r="AT247" s="201" t="s">
        <v>82</v>
      </c>
      <c r="AU247" s="201" t="s">
        <v>90</v>
      </c>
      <c r="AY247" s="200" t="s">
        <v>127</v>
      </c>
      <c r="BK247" s="202">
        <f>SUM(BK248:BK289)</f>
        <v>0</v>
      </c>
    </row>
    <row r="248" spans="1:65" s="2" customFormat="1" ht="16.5" customHeight="1">
      <c r="A248" s="36"/>
      <c r="B248" s="37"/>
      <c r="C248" s="205" t="s">
        <v>408</v>
      </c>
      <c r="D248" s="205" t="s">
        <v>130</v>
      </c>
      <c r="E248" s="206" t="s">
        <v>409</v>
      </c>
      <c r="F248" s="207" t="s">
        <v>410</v>
      </c>
      <c r="G248" s="208" t="s">
        <v>276</v>
      </c>
      <c r="H248" s="209">
        <v>260.74</v>
      </c>
      <c r="I248" s="210"/>
      <c r="J248" s="211">
        <f>ROUND(I248*H248,2)</f>
        <v>0</v>
      </c>
      <c r="K248" s="207" t="s">
        <v>134</v>
      </c>
      <c r="L248" s="41"/>
      <c r="M248" s="212" t="s">
        <v>1</v>
      </c>
      <c r="N248" s="213" t="s">
        <v>48</v>
      </c>
      <c r="O248" s="73"/>
      <c r="P248" s="214">
        <f>O248*H248</f>
        <v>0</v>
      </c>
      <c r="Q248" s="214">
        <v>0.10095</v>
      </c>
      <c r="R248" s="214">
        <f>Q248*H248</f>
        <v>26.321702999999999</v>
      </c>
      <c r="S248" s="214">
        <v>0</v>
      </c>
      <c r="T248" s="215">
        <f>S248*H248</f>
        <v>0</v>
      </c>
      <c r="U248" s="36"/>
      <c r="V248" s="36"/>
      <c r="W248" s="36"/>
      <c r="X248" s="36"/>
      <c r="Y248" s="36"/>
      <c r="Z248" s="36"/>
      <c r="AA248" s="36"/>
      <c r="AB248" s="36"/>
      <c r="AC248" s="36"/>
      <c r="AD248" s="36"/>
      <c r="AE248" s="36"/>
      <c r="AR248" s="216" t="s">
        <v>152</v>
      </c>
      <c r="AT248" s="216" t="s">
        <v>130</v>
      </c>
      <c r="AU248" s="216" t="s">
        <v>92</v>
      </c>
      <c r="AY248" s="18" t="s">
        <v>127</v>
      </c>
      <c r="BE248" s="217">
        <f>IF(N248="základní",J248,0)</f>
        <v>0</v>
      </c>
      <c r="BF248" s="217">
        <f>IF(N248="snížená",J248,0)</f>
        <v>0</v>
      </c>
      <c r="BG248" s="217">
        <f>IF(N248="zákl. přenesená",J248,0)</f>
        <v>0</v>
      </c>
      <c r="BH248" s="217">
        <f>IF(N248="sníž. přenesená",J248,0)</f>
        <v>0</v>
      </c>
      <c r="BI248" s="217">
        <f>IF(N248="nulová",J248,0)</f>
        <v>0</v>
      </c>
      <c r="BJ248" s="18" t="s">
        <v>90</v>
      </c>
      <c r="BK248" s="217">
        <f>ROUND(I248*H248,2)</f>
        <v>0</v>
      </c>
      <c r="BL248" s="18" t="s">
        <v>152</v>
      </c>
      <c r="BM248" s="216" t="s">
        <v>411</v>
      </c>
    </row>
    <row r="249" spans="1:65" s="13" customFormat="1">
      <c r="B249" s="226"/>
      <c r="C249" s="227"/>
      <c r="D249" s="218" t="s">
        <v>213</v>
      </c>
      <c r="E249" s="228" t="s">
        <v>1</v>
      </c>
      <c r="F249" s="229" t="s">
        <v>412</v>
      </c>
      <c r="G249" s="227"/>
      <c r="H249" s="230">
        <v>260.74</v>
      </c>
      <c r="I249" s="231"/>
      <c r="J249" s="227"/>
      <c r="K249" s="227"/>
      <c r="L249" s="232"/>
      <c r="M249" s="233"/>
      <c r="N249" s="234"/>
      <c r="O249" s="234"/>
      <c r="P249" s="234"/>
      <c r="Q249" s="234"/>
      <c r="R249" s="234"/>
      <c r="S249" s="234"/>
      <c r="T249" s="235"/>
      <c r="AT249" s="236" t="s">
        <v>213</v>
      </c>
      <c r="AU249" s="236" t="s">
        <v>92</v>
      </c>
      <c r="AV249" s="13" t="s">
        <v>92</v>
      </c>
      <c r="AW249" s="13" t="s">
        <v>38</v>
      </c>
      <c r="AX249" s="13" t="s">
        <v>83</v>
      </c>
      <c r="AY249" s="236" t="s">
        <v>127</v>
      </c>
    </row>
    <row r="250" spans="1:65" s="14" customFormat="1">
      <c r="B250" s="237"/>
      <c r="C250" s="238"/>
      <c r="D250" s="218" t="s">
        <v>213</v>
      </c>
      <c r="E250" s="239" t="s">
        <v>1</v>
      </c>
      <c r="F250" s="240" t="s">
        <v>215</v>
      </c>
      <c r="G250" s="238"/>
      <c r="H250" s="241">
        <v>260.74</v>
      </c>
      <c r="I250" s="242"/>
      <c r="J250" s="238"/>
      <c r="K250" s="238"/>
      <c r="L250" s="243"/>
      <c r="M250" s="244"/>
      <c r="N250" s="245"/>
      <c r="O250" s="245"/>
      <c r="P250" s="245"/>
      <c r="Q250" s="245"/>
      <c r="R250" s="245"/>
      <c r="S250" s="245"/>
      <c r="T250" s="246"/>
      <c r="AT250" s="247" t="s">
        <v>213</v>
      </c>
      <c r="AU250" s="247" t="s">
        <v>92</v>
      </c>
      <c r="AV250" s="14" t="s">
        <v>152</v>
      </c>
      <c r="AW250" s="14" t="s">
        <v>38</v>
      </c>
      <c r="AX250" s="14" t="s">
        <v>90</v>
      </c>
      <c r="AY250" s="247" t="s">
        <v>127</v>
      </c>
    </row>
    <row r="251" spans="1:65" s="2" customFormat="1" ht="16.5" customHeight="1">
      <c r="A251" s="36"/>
      <c r="B251" s="37"/>
      <c r="C251" s="248" t="s">
        <v>413</v>
      </c>
      <c r="D251" s="248" t="s">
        <v>280</v>
      </c>
      <c r="E251" s="249" t="s">
        <v>414</v>
      </c>
      <c r="F251" s="250" t="s">
        <v>415</v>
      </c>
      <c r="G251" s="251" t="s">
        <v>276</v>
      </c>
      <c r="H251" s="252">
        <v>286.81400000000002</v>
      </c>
      <c r="I251" s="253"/>
      <c r="J251" s="254">
        <f>ROUND(I251*H251,2)</f>
        <v>0</v>
      </c>
      <c r="K251" s="250" t="s">
        <v>134</v>
      </c>
      <c r="L251" s="255"/>
      <c r="M251" s="256" t="s">
        <v>1</v>
      </c>
      <c r="N251" s="257" t="s">
        <v>48</v>
      </c>
      <c r="O251" s="73"/>
      <c r="P251" s="214">
        <f>O251*H251</f>
        <v>0</v>
      </c>
      <c r="Q251" s="214">
        <v>2.1999999999999999E-2</v>
      </c>
      <c r="R251" s="214">
        <f>Q251*H251</f>
        <v>6.3099080000000001</v>
      </c>
      <c r="S251" s="214">
        <v>0</v>
      </c>
      <c r="T251" s="215">
        <f>S251*H251</f>
        <v>0</v>
      </c>
      <c r="U251" s="36"/>
      <c r="V251" s="36"/>
      <c r="W251" s="36"/>
      <c r="X251" s="36"/>
      <c r="Y251" s="36"/>
      <c r="Z251" s="36"/>
      <c r="AA251" s="36"/>
      <c r="AB251" s="36"/>
      <c r="AC251" s="36"/>
      <c r="AD251" s="36"/>
      <c r="AE251" s="36"/>
      <c r="AR251" s="216" t="s">
        <v>177</v>
      </c>
      <c r="AT251" s="216" t="s">
        <v>280</v>
      </c>
      <c r="AU251" s="216" t="s">
        <v>92</v>
      </c>
      <c r="AY251" s="18" t="s">
        <v>127</v>
      </c>
      <c r="BE251" s="217">
        <f>IF(N251="základní",J251,0)</f>
        <v>0</v>
      </c>
      <c r="BF251" s="217">
        <f>IF(N251="snížená",J251,0)</f>
        <v>0</v>
      </c>
      <c r="BG251" s="217">
        <f>IF(N251="zákl. přenesená",J251,0)</f>
        <v>0</v>
      </c>
      <c r="BH251" s="217">
        <f>IF(N251="sníž. přenesená",J251,0)</f>
        <v>0</v>
      </c>
      <c r="BI251" s="217">
        <f>IF(N251="nulová",J251,0)</f>
        <v>0</v>
      </c>
      <c r="BJ251" s="18" t="s">
        <v>90</v>
      </c>
      <c r="BK251" s="217">
        <f>ROUND(I251*H251,2)</f>
        <v>0</v>
      </c>
      <c r="BL251" s="18" t="s">
        <v>152</v>
      </c>
      <c r="BM251" s="216" t="s">
        <v>416</v>
      </c>
    </row>
    <row r="252" spans="1:65" s="13" customFormat="1">
      <c r="B252" s="226"/>
      <c r="C252" s="227"/>
      <c r="D252" s="218" t="s">
        <v>213</v>
      </c>
      <c r="E252" s="227"/>
      <c r="F252" s="229" t="s">
        <v>417</v>
      </c>
      <c r="G252" s="227"/>
      <c r="H252" s="230">
        <v>286.81400000000002</v>
      </c>
      <c r="I252" s="231"/>
      <c r="J252" s="227"/>
      <c r="K252" s="227"/>
      <c r="L252" s="232"/>
      <c r="M252" s="233"/>
      <c r="N252" s="234"/>
      <c r="O252" s="234"/>
      <c r="P252" s="234"/>
      <c r="Q252" s="234"/>
      <c r="R252" s="234"/>
      <c r="S252" s="234"/>
      <c r="T252" s="235"/>
      <c r="AT252" s="236" t="s">
        <v>213</v>
      </c>
      <c r="AU252" s="236" t="s">
        <v>92</v>
      </c>
      <c r="AV252" s="13" t="s">
        <v>92</v>
      </c>
      <c r="AW252" s="13" t="s">
        <v>4</v>
      </c>
      <c r="AX252" s="13" t="s">
        <v>90</v>
      </c>
      <c r="AY252" s="236" t="s">
        <v>127</v>
      </c>
    </row>
    <row r="253" spans="1:65" s="2" customFormat="1" ht="16.5" customHeight="1">
      <c r="A253" s="36"/>
      <c r="B253" s="37"/>
      <c r="C253" s="205" t="s">
        <v>418</v>
      </c>
      <c r="D253" s="205" t="s">
        <v>130</v>
      </c>
      <c r="E253" s="206" t="s">
        <v>419</v>
      </c>
      <c r="F253" s="207" t="s">
        <v>420</v>
      </c>
      <c r="G253" s="208" t="s">
        <v>211</v>
      </c>
      <c r="H253" s="209">
        <v>312.88799999999998</v>
      </c>
      <c r="I253" s="210"/>
      <c r="J253" s="211">
        <f>ROUND(I253*H253,2)</f>
        <v>0</v>
      </c>
      <c r="K253" s="207" t="s">
        <v>134</v>
      </c>
      <c r="L253" s="41"/>
      <c r="M253" s="212" t="s">
        <v>1</v>
      </c>
      <c r="N253" s="213" t="s">
        <v>48</v>
      </c>
      <c r="O253" s="73"/>
      <c r="P253" s="214">
        <f>O253*H253</f>
        <v>0</v>
      </c>
      <c r="Q253" s="214">
        <v>4.6999999999999999E-4</v>
      </c>
      <c r="R253" s="214">
        <f>Q253*H253</f>
        <v>0.14705736</v>
      </c>
      <c r="S253" s="214">
        <v>0</v>
      </c>
      <c r="T253" s="215">
        <f>S253*H253</f>
        <v>0</v>
      </c>
      <c r="U253" s="36"/>
      <c r="V253" s="36"/>
      <c r="W253" s="36"/>
      <c r="X253" s="36"/>
      <c r="Y253" s="36"/>
      <c r="Z253" s="36"/>
      <c r="AA253" s="36"/>
      <c r="AB253" s="36"/>
      <c r="AC253" s="36"/>
      <c r="AD253" s="36"/>
      <c r="AE253" s="36"/>
      <c r="AR253" s="216" t="s">
        <v>152</v>
      </c>
      <c r="AT253" s="216" t="s">
        <v>130</v>
      </c>
      <c r="AU253" s="216" t="s">
        <v>92</v>
      </c>
      <c r="AY253" s="18" t="s">
        <v>127</v>
      </c>
      <c r="BE253" s="217">
        <f>IF(N253="základní",J253,0)</f>
        <v>0</v>
      </c>
      <c r="BF253" s="217">
        <f>IF(N253="snížená",J253,0)</f>
        <v>0</v>
      </c>
      <c r="BG253" s="217">
        <f>IF(N253="zákl. přenesená",J253,0)</f>
        <v>0</v>
      </c>
      <c r="BH253" s="217">
        <f>IF(N253="sníž. přenesená",J253,0)</f>
        <v>0</v>
      </c>
      <c r="BI253" s="217">
        <f>IF(N253="nulová",J253,0)</f>
        <v>0</v>
      </c>
      <c r="BJ253" s="18" t="s">
        <v>90</v>
      </c>
      <c r="BK253" s="217">
        <f>ROUND(I253*H253,2)</f>
        <v>0</v>
      </c>
      <c r="BL253" s="18" t="s">
        <v>152</v>
      </c>
      <c r="BM253" s="216" t="s">
        <v>421</v>
      </c>
    </row>
    <row r="254" spans="1:65" s="13" customFormat="1">
      <c r="B254" s="226"/>
      <c r="C254" s="227"/>
      <c r="D254" s="218" t="s">
        <v>213</v>
      </c>
      <c r="E254" s="228" t="s">
        <v>1</v>
      </c>
      <c r="F254" s="229" t="s">
        <v>422</v>
      </c>
      <c r="G254" s="227"/>
      <c r="H254" s="230">
        <v>312.88799999999998</v>
      </c>
      <c r="I254" s="231"/>
      <c r="J254" s="227"/>
      <c r="K254" s="227"/>
      <c r="L254" s="232"/>
      <c r="M254" s="233"/>
      <c r="N254" s="234"/>
      <c r="O254" s="234"/>
      <c r="P254" s="234"/>
      <c r="Q254" s="234"/>
      <c r="R254" s="234"/>
      <c r="S254" s="234"/>
      <c r="T254" s="235"/>
      <c r="AT254" s="236" t="s">
        <v>213</v>
      </c>
      <c r="AU254" s="236" t="s">
        <v>92</v>
      </c>
      <c r="AV254" s="13" t="s">
        <v>92</v>
      </c>
      <c r="AW254" s="13" t="s">
        <v>38</v>
      </c>
      <c r="AX254" s="13" t="s">
        <v>83</v>
      </c>
      <c r="AY254" s="236" t="s">
        <v>127</v>
      </c>
    </row>
    <row r="255" spans="1:65" s="14" customFormat="1">
      <c r="B255" s="237"/>
      <c r="C255" s="238"/>
      <c r="D255" s="218" t="s">
        <v>213</v>
      </c>
      <c r="E255" s="239" t="s">
        <v>1</v>
      </c>
      <c r="F255" s="240" t="s">
        <v>215</v>
      </c>
      <c r="G255" s="238"/>
      <c r="H255" s="241">
        <v>312.88799999999998</v>
      </c>
      <c r="I255" s="242"/>
      <c r="J255" s="238"/>
      <c r="K255" s="238"/>
      <c r="L255" s="243"/>
      <c r="M255" s="244"/>
      <c r="N255" s="245"/>
      <c r="O255" s="245"/>
      <c r="P255" s="245"/>
      <c r="Q255" s="245"/>
      <c r="R255" s="245"/>
      <c r="S255" s="245"/>
      <c r="T255" s="246"/>
      <c r="AT255" s="247" t="s">
        <v>213</v>
      </c>
      <c r="AU255" s="247" t="s">
        <v>92</v>
      </c>
      <c r="AV255" s="14" t="s">
        <v>152</v>
      </c>
      <c r="AW255" s="14" t="s">
        <v>38</v>
      </c>
      <c r="AX255" s="14" t="s">
        <v>90</v>
      </c>
      <c r="AY255" s="247" t="s">
        <v>127</v>
      </c>
    </row>
    <row r="256" spans="1:65" s="2" customFormat="1" ht="16.5" customHeight="1">
      <c r="A256" s="36"/>
      <c r="B256" s="37"/>
      <c r="C256" s="205" t="s">
        <v>423</v>
      </c>
      <c r="D256" s="205" t="s">
        <v>130</v>
      </c>
      <c r="E256" s="206" t="s">
        <v>424</v>
      </c>
      <c r="F256" s="207" t="s">
        <v>425</v>
      </c>
      <c r="G256" s="208" t="s">
        <v>211</v>
      </c>
      <c r="H256" s="209">
        <v>2027.8440000000001</v>
      </c>
      <c r="I256" s="210"/>
      <c r="J256" s="211">
        <f>ROUND(I256*H256,2)</f>
        <v>0</v>
      </c>
      <c r="K256" s="207" t="s">
        <v>134</v>
      </c>
      <c r="L256" s="41"/>
      <c r="M256" s="212" t="s">
        <v>1</v>
      </c>
      <c r="N256" s="213" t="s">
        <v>48</v>
      </c>
      <c r="O256" s="73"/>
      <c r="P256" s="214">
        <f>O256*H256</f>
        <v>0</v>
      </c>
      <c r="Q256" s="214">
        <v>0</v>
      </c>
      <c r="R256" s="214">
        <f>Q256*H256</f>
        <v>0</v>
      </c>
      <c r="S256" s="214">
        <v>0</v>
      </c>
      <c r="T256" s="215">
        <f>S256*H256</f>
        <v>0</v>
      </c>
      <c r="U256" s="36"/>
      <c r="V256" s="36"/>
      <c r="W256" s="36"/>
      <c r="X256" s="36"/>
      <c r="Y256" s="36"/>
      <c r="Z256" s="36"/>
      <c r="AA256" s="36"/>
      <c r="AB256" s="36"/>
      <c r="AC256" s="36"/>
      <c r="AD256" s="36"/>
      <c r="AE256" s="36"/>
      <c r="AR256" s="216" t="s">
        <v>152</v>
      </c>
      <c r="AT256" s="216" t="s">
        <v>130</v>
      </c>
      <c r="AU256" s="216" t="s">
        <v>92</v>
      </c>
      <c r="AY256" s="18" t="s">
        <v>127</v>
      </c>
      <c r="BE256" s="217">
        <f>IF(N256="základní",J256,0)</f>
        <v>0</v>
      </c>
      <c r="BF256" s="217">
        <f>IF(N256="snížená",J256,0)</f>
        <v>0</v>
      </c>
      <c r="BG256" s="217">
        <f>IF(N256="zákl. přenesená",J256,0)</f>
        <v>0</v>
      </c>
      <c r="BH256" s="217">
        <f>IF(N256="sníž. přenesená",J256,0)</f>
        <v>0</v>
      </c>
      <c r="BI256" s="217">
        <f>IF(N256="nulová",J256,0)</f>
        <v>0</v>
      </c>
      <c r="BJ256" s="18" t="s">
        <v>90</v>
      </c>
      <c r="BK256" s="217">
        <f>ROUND(I256*H256,2)</f>
        <v>0</v>
      </c>
      <c r="BL256" s="18" t="s">
        <v>152</v>
      </c>
      <c r="BM256" s="216" t="s">
        <v>426</v>
      </c>
    </row>
    <row r="257" spans="1:65" s="15" customFormat="1">
      <c r="B257" s="258"/>
      <c r="C257" s="259"/>
      <c r="D257" s="218" t="s">
        <v>213</v>
      </c>
      <c r="E257" s="260" t="s">
        <v>1</v>
      </c>
      <c r="F257" s="261" t="s">
        <v>427</v>
      </c>
      <c r="G257" s="259"/>
      <c r="H257" s="260" t="s">
        <v>1</v>
      </c>
      <c r="I257" s="262"/>
      <c r="J257" s="259"/>
      <c r="K257" s="259"/>
      <c r="L257" s="263"/>
      <c r="M257" s="264"/>
      <c r="N257" s="265"/>
      <c r="O257" s="265"/>
      <c r="P257" s="265"/>
      <c r="Q257" s="265"/>
      <c r="R257" s="265"/>
      <c r="S257" s="265"/>
      <c r="T257" s="266"/>
      <c r="AT257" s="267" t="s">
        <v>213</v>
      </c>
      <c r="AU257" s="267" t="s">
        <v>92</v>
      </c>
      <c r="AV257" s="15" t="s">
        <v>90</v>
      </c>
      <c r="AW257" s="15" t="s">
        <v>38</v>
      </c>
      <c r="AX257" s="15" t="s">
        <v>83</v>
      </c>
      <c r="AY257" s="267" t="s">
        <v>127</v>
      </c>
    </row>
    <row r="258" spans="1:65" s="13" customFormat="1">
      <c r="B258" s="226"/>
      <c r="C258" s="227"/>
      <c r="D258" s="218" t="s">
        <v>213</v>
      </c>
      <c r="E258" s="228" t="s">
        <v>1</v>
      </c>
      <c r="F258" s="229" t="s">
        <v>428</v>
      </c>
      <c r="G258" s="227"/>
      <c r="H258" s="230">
        <v>509.125</v>
      </c>
      <c r="I258" s="231"/>
      <c r="J258" s="227"/>
      <c r="K258" s="227"/>
      <c r="L258" s="232"/>
      <c r="M258" s="233"/>
      <c r="N258" s="234"/>
      <c r="O258" s="234"/>
      <c r="P258" s="234"/>
      <c r="Q258" s="234"/>
      <c r="R258" s="234"/>
      <c r="S258" s="234"/>
      <c r="T258" s="235"/>
      <c r="AT258" s="236" t="s">
        <v>213</v>
      </c>
      <c r="AU258" s="236" t="s">
        <v>92</v>
      </c>
      <c r="AV258" s="13" t="s">
        <v>92</v>
      </c>
      <c r="AW258" s="13" t="s">
        <v>38</v>
      </c>
      <c r="AX258" s="13" t="s">
        <v>83</v>
      </c>
      <c r="AY258" s="236" t="s">
        <v>127</v>
      </c>
    </row>
    <row r="259" spans="1:65" s="13" customFormat="1">
      <c r="B259" s="226"/>
      <c r="C259" s="227"/>
      <c r="D259" s="218" t="s">
        <v>213</v>
      </c>
      <c r="E259" s="228" t="s">
        <v>1</v>
      </c>
      <c r="F259" s="229" t="s">
        <v>429</v>
      </c>
      <c r="G259" s="227"/>
      <c r="H259" s="230">
        <v>491.7</v>
      </c>
      <c r="I259" s="231"/>
      <c r="J259" s="227"/>
      <c r="K259" s="227"/>
      <c r="L259" s="232"/>
      <c r="M259" s="233"/>
      <c r="N259" s="234"/>
      <c r="O259" s="234"/>
      <c r="P259" s="234"/>
      <c r="Q259" s="234"/>
      <c r="R259" s="234"/>
      <c r="S259" s="234"/>
      <c r="T259" s="235"/>
      <c r="AT259" s="236" t="s">
        <v>213</v>
      </c>
      <c r="AU259" s="236" t="s">
        <v>92</v>
      </c>
      <c r="AV259" s="13" t="s">
        <v>92</v>
      </c>
      <c r="AW259" s="13" t="s">
        <v>38</v>
      </c>
      <c r="AX259" s="13" t="s">
        <v>83</v>
      </c>
      <c r="AY259" s="236" t="s">
        <v>127</v>
      </c>
    </row>
    <row r="260" spans="1:65" s="13" customFormat="1">
      <c r="B260" s="226"/>
      <c r="C260" s="227"/>
      <c r="D260" s="218" t="s">
        <v>213</v>
      </c>
      <c r="E260" s="228" t="s">
        <v>1</v>
      </c>
      <c r="F260" s="229" t="s">
        <v>430</v>
      </c>
      <c r="G260" s="227"/>
      <c r="H260" s="230">
        <v>621.45000000000005</v>
      </c>
      <c r="I260" s="231"/>
      <c r="J260" s="227"/>
      <c r="K260" s="227"/>
      <c r="L260" s="232"/>
      <c r="M260" s="233"/>
      <c r="N260" s="234"/>
      <c r="O260" s="234"/>
      <c r="P260" s="234"/>
      <c r="Q260" s="234"/>
      <c r="R260" s="234"/>
      <c r="S260" s="234"/>
      <c r="T260" s="235"/>
      <c r="AT260" s="236" t="s">
        <v>213</v>
      </c>
      <c r="AU260" s="236" t="s">
        <v>92</v>
      </c>
      <c r="AV260" s="13" t="s">
        <v>92</v>
      </c>
      <c r="AW260" s="13" t="s">
        <v>38</v>
      </c>
      <c r="AX260" s="13" t="s">
        <v>83</v>
      </c>
      <c r="AY260" s="236" t="s">
        <v>127</v>
      </c>
    </row>
    <row r="261" spans="1:65" s="16" customFormat="1">
      <c r="B261" s="268"/>
      <c r="C261" s="269"/>
      <c r="D261" s="218" t="s">
        <v>213</v>
      </c>
      <c r="E261" s="270" t="s">
        <v>1</v>
      </c>
      <c r="F261" s="271" t="s">
        <v>431</v>
      </c>
      <c r="G261" s="269"/>
      <c r="H261" s="272">
        <v>1622.2750000000001</v>
      </c>
      <c r="I261" s="273"/>
      <c r="J261" s="269"/>
      <c r="K261" s="269"/>
      <c r="L261" s="274"/>
      <c r="M261" s="275"/>
      <c r="N261" s="276"/>
      <c r="O261" s="276"/>
      <c r="P261" s="276"/>
      <c r="Q261" s="276"/>
      <c r="R261" s="276"/>
      <c r="S261" s="276"/>
      <c r="T261" s="277"/>
      <c r="AT261" s="278" t="s">
        <v>213</v>
      </c>
      <c r="AU261" s="278" t="s">
        <v>92</v>
      </c>
      <c r="AV261" s="16" t="s">
        <v>147</v>
      </c>
      <c r="AW261" s="16" t="s">
        <v>38</v>
      </c>
      <c r="AX261" s="16" t="s">
        <v>83</v>
      </c>
      <c r="AY261" s="278" t="s">
        <v>127</v>
      </c>
    </row>
    <row r="262" spans="1:65" s="13" customFormat="1">
      <c r="B262" s="226"/>
      <c r="C262" s="227"/>
      <c r="D262" s="218" t="s">
        <v>213</v>
      </c>
      <c r="E262" s="228" t="s">
        <v>1</v>
      </c>
      <c r="F262" s="229" t="s">
        <v>432</v>
      </c>
      <c r="G262" s="227"/>
      <c r="H262" s="230">
        <v>405.56900000000002</v>
      </c>
      <c r="I262" s="231"/>
      <c r="J262" s="227"/>
      <c r="K262" s="227"/>
      <c r="L262" s="232"/>
      <c r="M262" s="233"/>
      <c r="N262" s="234"/>
      <c r="O262" s="234"/>
      <c r="P262" s="234"/>
      <c r="Q262" s="234"/>
      <c r="R262" s="234"/>
      <c r="S262" s="234"/>
      <c r="T262" s="235"/>
      <c r="AT262" s="236" t="s">
        <v>213</v>
      </c>
      <c r="AU262" s="236" t="s">
        <v>92</v>
      </c>
      <c r="AV262" s="13" t="s">
        <v>92</v>
      </c>
      <c r="AW262" s="13" t="s">
        <v>38</v>
      </c>
      <c r="AX262" s="13" t="s">
        <v>83</v>
      </c>
      <c r="AY262" s="236" t="s">
        <v>127</v>
      </c>
    </row>
    <row r="263" spans="1:65" s="14" customFormat="1">
      <c r="B263" s="237"/>
      <c r="C263" s="238"/>
      <c r="D263" s="218" t="s">
        <v>213</v>
      </c>
      <c r="E263" s="239" t="s">
        <v>1</v>
      </c>
      <c r="F263" s="240" t="s">
        <v>215</v>
      </c>
      <c r="G263" s="238"/>
      <c r="H263" s="241">
        <v>2027.8440000000001</v>
      </c>
      <c r="I263" s="242"/>
      <c r="J263" s="238"/>
      <c r="K263" s="238"/>
      <c r="L263" s="243"/>
      <c r="M263" s="244"/>
      <c r="N263" s="245"/>
      <c r="O263" s="245"/>
      <c r="P263" s="245"/>
      <c r="Q263" s="245"/>
      <c r="R263" s="245"/>
      <c r="S263" s="245"/>
      <c r="T263" s="246"/>
      <c r="AT263" s="247" t="s">
        <v>213</v>
      </c>
      <c r="AU263" s="247" t="s">
        <v>92</v>
      </c>
      <c r="AV263" s="14" t="s">
        <v>152</v>
      </c>
      <c r="AW263" s="14" t="s">
        <v>38</v>
      </c>
      <c r="AX263" s="14" t="s">
        <v>90</v>
      </c>
      <c r="AY263" s="247" t="s">
        <v>127</v>
      </c>
    </row>
    <row r="264" spans="1:65" s="2" customFormat="1" ht="16.5" customHeight="1">
      <c r="A264" s="36"/>
      <c r="B264" s="37"/>
      <c r="C264" s="205" t="s">
        <v>433</v>
      </c>
      <c r="D264" s="205" t="s">
        <v>130</v>
      </c>
      <c r="E264" s="206" t="s">
        <v>434</v>
      </c>
      <c r="F264" s="207" t="s">
        <v>435</v>
      </c>
      <c r="G264" s="208" t="s">
        <v>211</v>
      </c>
      <c r="H264" s="209">
        <v>182505.96</v>
      </c>
      <c r="I264" s="210"/>
      <c r="J264" s="211">
        <f>ROUND(I264*H264,2)</f>
        <v>0</v>
      </c>
      <c r="K264" s="207" t="s">
        <v>134</v>
      </c>
      <c r="L264" s="41"/>
      <c r="M264" s="212" t="s">
        <v>1</v>
      </c>
      <c r="N264" s="213" t="s">
        <v>48</v>
      </c>
      <c r="O264" s="73"/>
      <c r="P264" s="214">
        <f>O264*H264</f>
        <v>0</v>
      </c>
      <c r="Q264" s="214">
        <v>0</v>
      </c>
      <c r="R264" s="214">
        <f>Q264*H264</f>
        <v>0</v>
      </c>
      <c r="S264" s="214">
        <v>0</v>
      </c>
      <c r="T264" s="215">
        <f>S264*H264</f>
        <v>0</v>
      </c>
      <c r="U264" s="36"/>
      <c r="V264" s="36"/>
      <c r="W264" s="36"/>
      <c r="X264" s="36"/>
      <c r="Y264" s="36"/>
      <c r="Z264" s="36"/>
      <c r="AA264" s="36"/>
      <c r="AB264" s="36"/>
      <c r="AC264" s="36"/>
      <c r="AD264" s="36"/>
      <c r="AE264" s="36"/>
      <c r="AR264" s="216" t="s">
        <v>152</v>
      </c>
      <c r="AT264" s="216" t="s">
        <v>130</v>
      </c>
      <c r="AU264" s="216" t="s">
        <v>92</v>
      </c>
      <c r="AY264" s="18" t="s">
        <v>127</v>
      </c>
      <c r="BE264" s="217">
        <f>IF(N264="základní",J264,0)</f>
        <v>0</v>
      </c>
      <c r="BF264" s="217">
        <f>IF(N264="snížená",J264,0)</f>
        <v>0</v>
      </c>
      <c r="BG264" s="217">
        <f>IF(N264="zákl. přenesená",J264,0)</f>
        <v>0</v>
      </c>
      <c r="BH264" s="217">
        <f>IF(N264="sníž. přenesená",J264,0)</f>
        <v>0</v>
      </c>
      <c r="BI264" s="217">
        <f>IF(N264="nulová",J264,0)</f>
        <v>0</v>
      </c>
      <c r="BJ264" s="18" t="s">
        <v>90</v>
      </c>
      <c r="BK264" s="217">
        <f>ROUND(I264*H264,2)</f>
        <v>0</v>
      </c>
      <c r="BL264" s="18" t="s">
        <v>152</v>
      </c>
      <c r="BM264" s="216" t="s">
        <v>436</v>
      </c>
    </row>
    <row r="265" spans="1:65" s="13" customFormat="1">
      <c r="B265" s="226"/>
      <c r="C265" s="227"/>
      <c r="D265" s="218" t="s">
        <v>213</v>
      </c>
      <c r="E265" s="227"/>
      <c r="F265" s="229" t="s">
        <v>437</v>
      </c>
      <c r="G265" s="227"/>
      <c r="H265" s="230">
        <v>182505.96</v>
      </c>
      <c r="I265" s="231"/>
      <c r="J265" s="227"/>
      <c r="K265" s="227"/>
      <c r="L265" s="232"/>
      <c r="M265" s="233"/>
      <c r="N265" s="234"/>
      <c r="O265" s="234"/>
      <c r="P265" s="234"/>
      <c r="Q265" s="234"/>
      <c r="R265" s="234"/>
      <c r="S265" s="234"/>
      <c r="T265" s="235"/>
      <c r="AT265" s="236" t="s">
        <v>213</v>
      </c>
      <c r="AU265" s="236" t="s">
        <v>92</v>
      </c>
      <c r="AV265" s="13" t="s">
        <v>92</v>
      </c>
      <c r="AW265" s="13" t="s">
        <v>4</v>
      </c>
      <c r="AX265" s="13" t="s">
        <v>90</v>
      </c>
      <c r="AY265" s="236" t="s">
        <v>127</v>
      </c>
    </row>
    <row r="266" spans="1:65" s="2" customFormat="1" ht="16.5" customHeight="1">
      <c r="A266" s="36"/>
      <c r="B266" s="37"/>
      <c r="C266" s="205" t="s">
        <v>438</v>
      </c>
      <c r="D266" s="205" t="s">
        <v>130</v>
      </c>
      <c r="E266" s="206" t="s">
        <v>439</v>
      </c>
      <c r="F266" s="207" t="s">
        <v>440</v>
      </c>
      <c r="G266" s="208" t="s">
        <v>211</v>
      </c>
      <c r="H266" s="209">
        <v>2027.8440000000001</v>
      </c>
      <c r="I266" s="210"/>
      <c r="J266" s="211">
        <f>ROUND(I266*H266,2)</f>
        <v>0</v>
      </c>
      <c r="K266" s="207" t="s">
        <v>134</v>
      </c>
      <c r="L266" s="41"/>
      <c r="M266" s="212" t="s">
        <v>1</v>
      </c>
      <c r="N266" s="213" t="s">
        <v>48</v>
      </c>
      <c r="O266" s="73"/>
      <c r="P266" s="214">
        <f>O266*H266</f>
        <v>0</v>
      </c>
      <c r="Q266" s="214">
        <v>0</v>
      </c>
      <c r="R266" s="214">
        <f>Q266*H266</f>
        <v>0</v>
      </c>
      <c r="S266" s="214">
        <v>0</v>
      </c>
      <c r="T266" s="215">
        <f>S266*H266</f>
        <v>0</v>
      </c>
      <c r="U266" s="36"/>
      <c r="V266" s="36"/>
      <c r="W266" s="36"/>
      <c r="X266" s="36"/>
      <c r="Y266" s="36"/>
      <c r="Z266" s="36"/>
      <c r="AA266" s="36"/>
      <c r="AB266" s="36"/>
      <c r="AC266" s="36"/>
      <c r="AD266" s="36"/>
      <c r="AE266" s="36"/>
      <c r="AR266" s="216" t="s">
        <v>152</v>
      </c>
      <c r="AT266" s="216" t="s">
        <v>130</v>
      </c>
      <c r="AU266" s="216" t="s">
        <v>92</v>
      </c>
      <c r="AY266" s="18" t="s">
        <v>127</v>
      </c>
      <c r="BE266" s="217">
        <f>IF(N266="základní",J266,0)</f>
        <v>0</v>
      </c>
      <c r="BF266" s="217">
        <f>IF(N266="snížená",J266,0)</f>
        <v>0</v>
      </c>
      <c r="BG266" s="217">
        <f>IF(N266="zákl. přenesená",J266,0)</f>
        <v>0</v>
      </c>
      <c r="BH266" s="217">
        <f>IF(N266="sníž. přenesená",J266,0)</f>
        <v>0</v>
      </c>
      <c r="BI266" s="217">
        <f>IF(N266="nulová",J266,0)</f>
        <v>0</v>
      </c>
      <c r="BJ266" s="18" t="s">
        <v>90</v>
      </c>
      <c r="BK266" s="217">
        <f>ROUND(I266*H266,2)</f>
        <v>0</v>
      </c>
      <c r="BL266" s="18" t="s">
        <v>152</v>
      </c>
      <c r="BM266" s="216" t="s">
        <v>441</v>
      </c>
    </row>
    <row r="267" spans="1:65" s="2" customFormat="1" ht="16.5" customHeight="1">
      <c r="A267" s="36"/>
      <c r="B267" s="37"/>
      <c r="C267" s="205" t="s">
        <v>442</v>
      </c>
      <c r="D267" s="205" t="s">
        <v>130</v>
      </c>
      <c r="E267" s="206" t="s">
        <v>443</v>
      </c>
      <c r="F267" s="207" t="s">
        <v>444</v>
      </c>
      <c r="G267" s="208" t="s">
        <v>211</v>
      </c>
      <c r="H267" s="209">
        <v>2027.8440000000001</v>
      </c>
      <c r="I267" s="210"/>
      <c r="J267" s="211">
        <f>ROUND(I267*H267,2)</f>
        <v>0</v>
      </c>
      <c r="K267" s="207" t="s">
        <v>134</v>
      </c>
      <c r="L267" s="41"/>
      <c r="M267" s="212" t="s">
        <v>1</v>
      </c>
      <c r="N267" s="213" t="s">
        <v>48</v>
      </c>
      <c r="O267" s="73"/>
      <c r="P267" s="214">
        <f>O267*H267</f>
        <v>0</v>
      </c>
      <c r="Q267" s="214">
        <v>0</v>
      </c>
      <c r="R267" s="214">
        <f>Q267*H267</f>
        <v>0</v>
      </c>
      <c r="S267" s="214">
        <v>0</v>
      </c>
      <c r="T267" s="215">
        <f>S267*H267</f>
        <v>0</v>
      </c>
      <c r="U267" s="36"/>
      <c r="V267" s="36"/>
      <c r="W267" s="36"/>
      <c r="X267" s="36"/>
      <c r="Y267" s="36"/>
      <c r="Z267" s="36"/>
      <c r="AA267" s="36"/>
      <c r="AB267" s="36"/>
      <c r="AC267" s="36"/>
      <c r="AD267" s="36"/>
      <c r="AE267" s="36"/>
      <c r="AR267" s="216" t="s">
        <v>152</v>
      </c>
      <c r="AT267" s="216" t="s">
        <v>130</v>
      </c>
      <c r="AU267" s="216" t="s">
        <v>92</v>
      </c>
      <c r="AY267" s="18" t="s">
        <v>127</v>
      </c>
      <c r="BE267" s="217">
        <f>IF(N267="základní",J267,0)</f>
        <v>0</v>
      </c>
      <c r="BF267" s="217">
        <f>IF(N267="snížená",J267,0)</f>
        <v>0</v>
      </c>
      <c r="BG267" s="217">
        <f>IF(N267="zákl. přenesená",J267,0)</f>
        <v>0</v>
      </c>
      <c r="BH267" s="217">
        <f>IF(N267="sníž. přenesená",J267,0)</f>
        <v>0</v>
      </c>
      <c r="BI267" s="217">
        <f>IF(N267="nulová",J267,0)</f>
        <v>0</v>
      </c>
      <c r="BJ267" s="18" t="s">
        <v>90</v>
      </c>
      <c r="BK267" s="217">
        <f>ROUND(I267*H267,2)</f>
        <v>0</v>
      </c>
      <c r="BL267" s="18" t="s">
        <v>152</v>
      </c>
      <c r="BM267" s="216" t="s">
        <v>445</v>
      </c>
    </row>
    <row r="268" spans="1:65" s="2" customFormat="1" ht="16.5" customHeight="1">
      <c r="A268" s="36"/>
      <c r="B268" s="37"/>
      <c r="C268" s="205" t="s">
        <v>446</v>
      </c>
      <c r="D268" s="205" t="s">
        <v>130</v>
      </c>
      <c r="E268" s="206" t="s">
        <v>447</v>
      </c>
      <c r="F268" s="207" t="s">
        <v>448</v>
      </c>
      <c r="G268" s="208" t="s">
        <v>211</v>
      </c>
      <c r="H268" s="209">
        <v>182505.96</v>
      </c>
      <c r="I268" s="210"/>
      <c r="J268" s="211">
        <f>ROUND(I268*H268,2)</f>
        <v>0</v>
      </c>
      <c r="K268" s="207" t="s">
        <v>134</v>
      </c>
      <c r="L268" s="41"/>
      <c r="M268" s="212" t="s">
        <v>1</v>
      </c>
      <c r="N268" s="213" t="s">
        <v>48</v>
      </c>
      <c r="O268" s="73"/>
      <c r="P268" s="214">
        <f>O268*H268</f>
        <v>0</v>
      </c>
      <c r="Q268" s="214">
        <v>0</v>
      </c>
      <c r="R268" s="214">
        <f>Q268*H268</f>
        <v>0</v>
      </c>
      <c r="S268" s="214">
        <v>0</v>
      </c>
      <c r="T268" s="215">
        <f>S268*H268</f>
        <v>0</v>
      </c>
      <c r="U268" s="36"/>
      <c r="V268" s="36"/>
      <c r="W268" s="36"/>
      <c r="X268" s="36"/>
      <c r="Y268" s="36"/>
      <c r="Z268" s="36"/>
      <c r="AA268" s="36"/>
      <c r="AB268" s="36"/>
      <c r="AC268" s="36"/>
      <c r="AD268" s="36"/>
      <c r="AE268" s="36"/>
      <c r="AR268" s="216" t="s">
        <v>152</v>
      </c>
      <c r="AT268" s="216" t="s">
        <v>130</v>
      </c>
      <c r="AU268" s="216" t="s">
        <v>92</v>
      </c>
      <c r="AY268" s="18" t="s">
        <v>127</v>
      </c>
      <c r="BE268" s="217">
        <f>IF(N268="základní",J268,0)</f>
        <v>0</v>
      </c>
      <c r="BF268" s="217">
        <f>IF(N268="snížená",J268,0)</f>
        <v>0</v>
      </c>
      <c r="BG268" s="217">
        <f>IF(N268="zákl. přenesená",J268,0)</f>
        <v>0</v>
      </c>
      <c r="BH268" s="217">
        <f>IF(N268="sníž. přenesená",J268,0)</f>
        <v>0</v>
      </c>
      <c r="BI268" s="217">
        <f>IF(N268="nulová",J268,0)</f>
        <v>0</v>
      </c>
      <c r="BJ268" s="18" t="s">
        <v>90</v>
      </c>
      <c r="BK268" s="217">
        <f>ROUND(I268*H268,2)</f>
        <v>0</v>
      </c>
      <c r="BL268" s="18" t="s">
        <v>152</v>
      </c>
      <c r="BM268" s="216" t="s">
        <v>449</v>
      </c>
    </row>
    <row r="269" spans="1:65" s="13" customFormat="1">
      <c r="B269" s="226"/>
      <c r="C269" s="227"/>
      <c r="D269" s="218" t="s">
        <v>213</v>
      </c>
      <c r="E269" s="227"/>
      <c r="F269" s="229" t="s">
        <v>437</v>
      </c>
      <c r="G269" s="227"/>
      <c r="H269" s="230">
        <v>182505.96</v>
      </c>
      <c r="I269" s="231"/>
      <c r="J269" s="227"/>
      <c r="K269" s="227"/>
      <c r="L269" s="232"/>
      <c r="M269" s="233"/>
      <c r="N269" s="234"/>
      <c r="O269" s="234"/>
      <c r="P269" s="234"/>
      <c r="Q269" s="234"/>
      <c r="R269" s="234"/>
      <c r="S269" s="234"/>
      <c r="T269" s="235"/>
      <c r="AT269" s="236" t="s">
        <v>213</v>
      </c>
      <c r="AU269" s="236" t="s">
        <v>92</v>
      </c>
      <c r="AV269" s="13" t="s">
        <v>92</v>
      </c>
      <c r="AW269" s="13" t="s">
        <v>4</v>
      </c>
      <c r="AX269" s="13" t="s">
        <v>90</v>
      </c>
      <c r="AY269" s="236" t="s">
        <v>127</v>
      </c>
    </row>
    <row r="270" spans="1:65" s="2" customFormat="1" ht="16.5" customHeight="1">
      <c r="A270" s="36"/>
      <c r="B270" s="37"/>
      <c r="C270" s="205" t="s">
        <v>450</v>
      </c>
      <c r="D270" s="205" t="s">
        <v>130</v>
      </c>
      <c r="E270" s="206" t="s">
        <v>451</v>
      </c>
      <c r="F270" s="207" t="s">
        <v>452</v>
      </c>
      <c r="G270" s="208" t="s">
        <v>211</v>
      </c>
      <c r="H270" s="209">
        <v>2027.8440000000001</v>
      </c>
      <c r="I270" s="210"/>
      <c r="J270" s="211">
        <f>ROUND(I270*H270,2)</f>
        <v>0</v>
      </c>
      <c r="K270" s="207" t="s">
        <v>134</v>
      </c>
      <c r="L270" s="41"/>
      <c r="M270" s="212" t="s">
        <v>1</v>
      </c>
      <c r="N270" s="213" t="s">
        <v>48</v>
      </c>
      <c r="O270" s="73"/>
      <c r="P270" s="214">
        <f>O270*H270</f>
        <v>0</v>
      </c>
      <c r="Q270" s="214">
        <v>0</v>
      </c>
      <c r="R270" s="214">
        <f>Q270*H270</f>
        <v>0</v>
      </c>
      <c r="S270" s="214">
        <v>0</v>
      </c>
      <c r="T270" s="215">
        <f>S270*H270</f>
        <v>0</v>
      </c>
      <c r="U270" s="36"/>
      <c r="V270" s="36"/>
      <c r="W270" s="36"/>
      <c r="X270" s="36"/>
      <c r="Y270" s="36"/>
      <c r="Z270" s="36"/>
      <c r="AA270" s="36"/>
      <c r="AB270" s="36"/>
      <c r="AC270" s="36"/>
      <c r="AD270" s="36"/>
      <c r="AE270" s="36"/>
      <c r="AR270" s="216" t="s">
        <v>152</v>
      </c>
      <c r="AT270" s="216" t="s">
        <v>130</v>
      </c>
      <c r="AU270" s="216" t="s">
        <v>92</v>
      </c>
      <c r="AY270" s="18" t="s">
        <v>127</v>
      </c>
      <c r="BE270" s="217">
        <f>IF(N270="základní",J270,0)</f>
        <v>0</v>
      </c>
      <c r="BF270" s="217">
        <f>IF(N270="snížená",J270,0)</f>
        <v>0</v>
      </c>
      <c r="BG270" s="217">
        <f>IF(N270="zákl. přenesená",J270,0)</f>
        <v>0</v>
      </c>
      <c r="BH270" s="217">
        <f>IF(N270="sníž. přenesená",J270,0)</f>
        <v>0</v>
      </c>
      <c r="BI270" s="217">
        <f>IF(N270="nulová",J270,0)</f>
        <v>0</v>
      </c>
      <c r="BJ270" s="18" t="s">
        <v>90</v>
      </c>
      <c r="BK270" s="217">
        <f>ROUND(I270*H270,2)</f>
        <v>0</v>
      </c>
      <c r="BL270" s="18" t="s">
        <v>152</v>
      </c>
      <c r="BM270" s="216" t="s">
        <v>453</v>
      </c>
    </row>
    <row r="271" spans="1:65" s="2" customFormat="1" ht="16.5" customHeight="1">
      <c r="A271" s="36"/>
      <c r="B271" s="37"/>
      <c r="C271" s="205" t="s">
        <v>454</v>
      </c>
      <c r="D271" s="205" t="s">
        <v>130</v>
      </c>
      <c r="E271" s="206" t="s">
        <v>455</v>
      </c>
      <c r="F271" s="207" t="s">
        <v>456</v>
      </c>
      <c r="G271" s="208" t="s">
        <v>211</v>
      </c>
      <c r="H271" s="209">
        <v>124.15</v>
      </c>
      <c r="I271" s="210"/>
      <c r="J271" s="211">
        <f>ROUND(I271*H271,2)</f>
        <v>0</v>
      </c>
      <c r="K271" s="207" t="s">
        <v>134</v>
      </c>
      <c r="L271" s="41"/>
      <c r="M271" s="212" t="s">
        <v>1</v>
      </c>
      <c r="N271" s="213" t="s">
        <v>48</v>
      </c>
      <c r="O271" s="73"/>
      <c r="P271" s="214">
        <f>O271*H271</f>
        <v>0</v>
      </c>
      <c r="Q271" s="214">
        <v>1.2999999999999999E-4</v>
      </c>
      <c r="R271" s="214">
        <f>Q271*H271</f>
        <v>1.6139499999999998E-2</v>
      </c>
      <c r="S271" s="214">
        <v>0</v>
      </c>
      <c r="T271" s="215">
        <f>S271*H271</f>
        <v>0</v>
      </c>
      <c r="U271" s="36"/>
      <c r="V271" s="36"/>
      <c r="W271" s="36"/>
      <c r="X271" s="36"/>
      <c r="Y271" s="36"/>
      <c r="Z271" s="36"/>
      <c r="AA271" s="36"/>
      <c r="AB271" s="36"/>
      <c r="AC271" s="36"/>
      <c r="AD271" s="36"/>
      <c r="AE271" s="36"/>
      <c r="AR271" s="216" t="s">
        <v>152</v>
      </c>
      <c r="AT271" s="216" t="s">
        <v>130</v>
      </c>
      <c r="AU271" s="216" t="s">
        <v>92</v>
      </c>
      <c r="AY271" s="18" t="s">
        <v>127</v>
      </c>
      <c r="BE271" s="217">
        <f>IF(N271="základní",J271,0)</f>
        <v>0</v>
      </c>
      <c r="BF271" s="217">
        <f>IF(N271="snížená",J271,0)</f>
        <v>0</v>
      </c>
      <c r="BG271" s="217">
        <f>IF(N271="zákl. přenesená",J271,0)</f>
        <v>0</v>
      </c>
      <c r="BH271" s="217">
        <f>IF(N271="sníž. přenesená",J271,0)</f>
        <v>0</v>
      </c>
      <c r="BI271" s="217">
        <f>IF(N271="nulová",J271,0)</f>
        <v>0</v>
      </c>
      <c r="BJ271" s="18" t="s">
        <v>90</v>
      </c>
      <c r="BK271" s="217">
        <f>ROUND(I271*H271,2)</f>
        <v>0</v>
      </c>
      <c r="BL271" s="18" t="s">
        <v>152</v>
      </c>
      <c r="BM271" s="216" t="s">
        <v>457</v>
      </c>
    </row>
    <row r="272" spans="1:65" s="2" customFormat="1" ht="16.5" customHeight="1">
      <c r="A272" s="36"/>
      <c r="B272" s="37"/>
      <c r="C272" s="205" t="s">
        <v>458</v>
      </c>
      <c r="D272" s="205" t="s">
        <v>130</v>
      </c>
      <c r="E272" s="206" t="s">
        <v>459</v>
      </c>
      <c r="F272" s="207" t="s">
        <v>460</v>
      </c>
      <c r="G272" s="208" t="s">
        <v>211</v>
      </c>
      <c r="H272" s="209">
        <v>375</v>
      </c>
      <c r="I272" s="210"/>
      <c r="J272" s="211">
        <f>ROUND(I272*H272,2)</f>
        <v>0</v>
      </c>
      <c r="K272" s="207" t="s">
        <v>134</v>
      </c>
      <c r="L272" s="41"/>
      <c r="M272" s="212" t="s">
        <v>1</v>
      </c>
      <c r="N272" s="213" t="s">
        <v>48</v>
      </c>
      <c r="O272" s="73"/>
      <c r="P272" s="214">
        <f>O272*H272</f>
        <v>0</v>
      </c>
      <c r="Q272" s="214">
        <v>4.0000000000000003E-5</v>
      </c>
      <c r="R272" s="214">
        <f>Q272*H272</f>
        <v>1.5000000000000001E-2</v>
      </c>
      <c r="S272" s="214">
        <v>0</v>
      </c>
      <c r="T272" s="215">
        <f>S272*H272</f>
        <v>0</v>
      </c>
      <c r="U272" s="36"/>
      <c r="V272" s="36"/>
      <c r="W272" s="36"/>
      <c r="X272" s="36"/>
      <c r="Y272" s="36"/>
      <c r="Z272" s="36"/>
      <c r="AA272" s="36"/>
      <c r="AB272" s="36"/>
      <c r="AC272" s="36"/>
      <c r="AD272" s="36"/>
      <c r="AE272" s="36"/>
      <c r="AR272" s="216" t="s">
        <v>152</v>
      </c>
      <c r="AT272" s="216" t="s">
        <v>130</v>
      </c>
      <c r="AU272" s="216" t="s">
        <v>92</v>
      </c>
      <c r="AY272" s="18" t="s">
        <v>127</v>
      </c>
      <c r="BE272" s="217">
        <f>IF(N272="základní",J272,0)</f>
        <v>0</v>
      </c>
      <c r="BF272" s="217">
        <f>IF(N272="snížená",J272,0)</f>
        <v>0</v>
      </c>
      <c r="BG272" s="217">
        <f>IF(N272="zákl. přenesená",J272,0)</f>
        <v>0</v>
      </c>
      <c r="BH272" s="217">
        <f>IF(N272="sníž. přenesená",J272,0)</f>
        <v>0</v>
      </c>
      <c r="BI272" s="217">
        <f>IF(N272="nulová",J272,0)</f>
        <v>0</v>
      </c>
      <c r="BJ272" s="18" t="s">
        <v>90</v>
      </c>
      <c r="BK272" s="217">
        <f>ROUND(I272*H272,2)</f>
        <v>0</v>
      </c>
      <c r="BL272" s="18" t="s">
        <v>152</v>
      </c>
      <c r="BM272" s="216" t="s">
        <v>461</v>
      </c>
    </row>
    <row r="273" spans="1:65" s="2" customFormat="1" ht="16.5" customHeight="1">
      <c r="A273" s="36"/>
      <c r="B273" s="37"/>
      <c r="C273" s="205" t="s">
        <v>462</v>
      </c>
      <c r="D273" s="205" t="s">
        <v>130</v>
      </c>
      <c r="E273" s="206" t="s">
        <v>463</v>
      </c>
      <c r="F273" s="207" t="s">
        <v>464</v>
      </c>
      <c r="G273" s="208" t="s">
        <v>211</v>
      </c>
      <c r="H273" s="209">
        <v>149.91</v>
      </c>
      <c r="I273" s="210"/>
      <c r="J273" s="211">
        <f>ROUND(I273*H273,2)</f>
        <v>0</v>
      </c>
      <c r="K273" s="207" t="s">
        <v>134</v>
      </c>
      <c r="L273" s="41"/>
      <c r="M273" s="212" t="s">
        <v>1</v>
      </c>
      <c r="N273" s="213" t="s">
        <v>48</v>
      </c>
      <c r="O273" s="73"/>
      <c r="P273" s="214">
        <f>O273*H273</f>
        <v>0</v>
      </c>
      <c r="Q273" s="214">
        <v>0</v>
      </c>
      <c r="R273" s="214">
        <f>Q273*H273</f>
        <v>0</v>
      </c>
      <c r="S273" s="214">
        <v>5.5E-2</v>
      </c>
      <c r="T273" s="215">
        <f>S273*H273</f>
        <v>8.2450499999999991</v>
      </c>
      <c r="U273" s="36"/>
      <c r="V273" s="36"/>
      <c r="W273" s="36"/>
      <c r="X273" s="36"/>
      <c r="Y273" s="36"/>
      <c r="Z273" s="36"/>
      <c r="AA273" s="36"/>
      <c r="AB273" s="36"/>
      <c r="AC273" s="36"/>
      <c r="AD273" s="36"/>
      <c r="AE273" s="36"/>
      <c r="AR273" s="216" t="s">
        <v>152</v>
      </c>
      <c r="AT273" s="216" t="s">
        <v>130</v>
      </c>
      <c r="AU273" s="216" t="s">
        <v>92</v>
      </c>
      <c r="AY273" s="18" t="s">
        <v>127</v>
      </c>
      <c r="BE273" s="217">
        <f>IF(N273="základní",J273,0)</f>
        <v>0</v>
      </c>
      <c r="BF273" s="217">
        <f>IF(N273="snížená",J273,0)</f>
        <v>0</v>
      </c>
      <c r="BG273" s="217">
        <f>IF(N273="zákl. přenesená",J273,0)</f>
        <v>0</v>
      </c>
      <c r="BH273" s="217">
        <f>IF(N273="sníž. přenesená",J273,0)</f>
        <v>0</v>
      </c>
      <c r="BI273" s="217">
        <f>IF(N273="nulová",J273,0)</f>
        <v>0</v>
      </c>
      <c r="BJ273" s="18" t="s">
        <v>90</v>
      </c>
      <c r="BK273" s="217">
        <f>ROUND(I273*H273,2)</f>
        <v>0</v>
      </c>
      <c r="BL273" s="18" t="s">
        <v>152</v>
      </c>
      <c r="BM273" s="216" t="s">
        <v>465</v>
      </c>
    </row>
    <row r="274" spans="1:65" s="13" customFormat="1">
      <c r="B274" s="226"/>
      <c r="C274" s="227"/>
      <c r="D274" s="218" t="s">
        <v>213</v>
      </c>
      <c r="E274" s="228" t="s">
        <v>1</v>
      </c>
      <c r="F274" s="229" t="s">
        <v>466</v>
      </c>
      <c r="G274" s="227"/>
      <c r="H274" s="230">
        <v>149.91</v>
      </c>
      <c r="I274" s="231"/>
      <c r="J274" s="227"/>
      <c r="K274" s="227"/>
      <c r="L274" s="232"/>
      <c r="M274" s="233"/>
      <c r="N274" s="234"/>
      <c r="O274" s="234"/>
      <c r="P274" s="234"/>
      <c r="Q274" s="234"/>
      <c r="R274" s="234"/>
      <c r="S274" s="234"/>
      <c r="T274" s="235"/>
      <c r="AT274" s="236" t="s">
        <v>213</v>
      </c>
      <c r="AU274" s="236" t="s">
        <v>92</v>
      </c>
      <c r="AV274" s="13" t="s">
        <v>92</v>
      </c>
      <c r="AW274" s="13" t="s">
        <v>38</v>
      </c>
      <c r="AX274" s="13" t="s">
        <v>83</v>
      </c>
      <c r="AY274" s="236" t="s">
        <v>127</v>
      </c>
    </row>
    <row r="275" spans="1:65" s="14" customFormat="1">
      <c r="B275" s="237"/>
      <c r="C275" s="238"/>
      <c r="D275" s="218" t="s">
        <v>213</v>
      </c>
      <c r="E275" s="239" t="s">
        <v>1</v>
      </c>
      <c r="F275" s="240" t="s">
        <v>215</v>
      </c>
      <c r="G275" s="238"/>
      <c r="H275" s="241">
        <v>149.91</v>
      </c>
      <c r="I275" s="242"/>
      <c r="J275" s="238"/>
      <c r="K275" s="238"/>
      <c r="L275" s="243"/>
      <c r="M275" s="244"/>
      <c r="N275" s="245"/>
      <c r="O275" s="245"/>
      <c r="P275" s="245"/>
      <c r="Q275" s="245"/>
      <c r="R275" s="245"/>
      <c r="S275" s="245"/>
      <c r="T275" s="246"/>
      <c r="AT275" s="247" t="s">
        <v>213</v>
      </c>
      <c r="AU275" s="247" t="s">
        <v>92</v>
      </c>
      <c r="AV275" s="14" t="s">
        <v>152</v>
      </c>
      <c r="AW275" s="14" t="s">
        <v>38</v>
      </c>
      <c r="AX275" s="14" t="s">
        <v>90</v>
      </c>
      <c r="AY275" s="247" t="s">
        <v>127</v>
      </c>
    </row>
    <row r="276" spans="1:65" s="2" customFormat="1" ht="16.5" customHeight="1">
      <c r="A276" s="36"/>
      <c r="B276" s="37"/>
      <c r="C276" s="205" t="s">
        <v>467</v>
      </c>
      <c r="D276" s="205" t="s">
        <v>130</v>
      </c>
      <c r="E276" s="206" t="s">
        <v>468</v>
      </c>
      <c r="F276" s="207" t="s">
        <v>469</v>
      </c>
      <c r="G276" s="208" t="s">
        <v>211</v>
      </c>
      <c r="H276" s="209">
        <v>255.51</v>
      </c>
      <c r="I276" s="210"/>
      <c r="J276" s="211">
        <f>ROUND(I276*H276,2)</f>
        <v>0</v>
      </c>
      <c r="K276" s="207" t="s">
        <v>379</v>
      </c>
      <c r="L276" s="41"/>
      <c r="M276" s="212" t="s">
        <v>1</v>
      </c>
      <c r="N276" s="213" t="s">
        <v>48</v>
      </c>
      <c r="O276" s="73"/>
      <c r="P276" s="214">
        <f>O276*H276</f>
        <v>0</v>
      </c>
      <c r="Q276" s="214">
        <v>0</v>
      </c>
      <c r="R276" s="214">
        <f>Q276*H276</f>
        <v>0</v>
      </c>
      <c r="S276" s="214">
        <v>6.2E-2</v>
      </c>
      <c r="T276" s="215">
        <f>S276*H276</f>
        <v>15.841619999999999</v>
      </c>
      <c r="U276" s="36"/>
      <c r="V276" s="36"/>
      <c r="W276" s="36"/>
      <c r="X276" s="36"/>
      <c r="Y276" s="36"/>
      <c r="Z276" s="36"/>
      <c r="AA276" s="36"/>
      <c r="AB276" s="36"/>
      <c r="AC276" s="36"/>
      <c r="AD276" s="36"/>
      <c r="AE276" s="36"/>
      <c r="AR276" s="216" t="s">
        <v>152</v>
      </c>
      <c r="AT276" s="216" t="s">
        <v>130</v>
      </c>
      <c r="AU276" s="216" t="s">
        <v>92</v>
      </c>
      <c r="AY276" s="18" t="s">
        <v>127</v>
      </c>
      <c r="BE276" s="217">
        <f>IF(N276="základní",J276,0)</f>
        <v>0</v>
      </c>
      <c r="BF276" s="217">
        <f>IF(N276="snížená",J276,0)</f>
        <v>0</v>
      </c>
      <c r="BG276" s="217">
        <f>IF(N276="zákl. přenesená",J276,0)</f>
        <v>0</v>
      </c>
      <c r="BH276" s="217">
        <f>IF(N276="sníž. přenesená",J276,0)</f>
        <v>0</v>
      </c>
      <c r="BI276" s="217">
        <f>IF(N276="nulová",J276,0)</f>
        <v>0</v>
      </c>
      <c r="BJ276" s="18" t="s">
        <v>90</v>
      </c>
      <c r="BK276" s="217">
        <f>ROUND(I276*H276,2)</f>
        <v>0</v>
      </c>
      <c r="BL276" s="18" t="s">
        <v>152</v>
      </c>
      <c r="BM276" s="216" t="s">
        <v>470</v>
      </c>
    </row>
    <row r="277" spans="1:65" s="2" customFormat="1" ht="107.25">
      <c r="A277" s="36"/>
      <c r="B277" s="37"/>
      <c r="C277" s="38"/>
      <c r="D277" s="218" t="s">
        <v>137</v>
      </c>
      <c r="E277" s="38"/>
      <c r="F277" s="219" t="s">
        <v>471</v>
      </c>
      <c r="G277" s="38"/>
      <c r="H277" s="38"/>
      <c r="I277" s="117"/>
      <c r="J277" s="38"/>
      <c r="K277" s="38"/>
      <c r="L277" s="41"/>
      <c r="M277" s="220"/>
      <c r="N277" s="221"/>
      <c r="O277" s="73"/>
      <c r="P277" s="73"/>
      <c r="Q277" s="73"/>
      <c r="R277" s="73"/>
      <c r="S277" s="73"/>
      <c r="T277" s="74"/>
      <c r="U277" s="36"/>
      <c r="V277" s="36"/>
      <c r="W277" s="36"/>
      <c r="X277" s="36"/>
      <c r="Y277" s="36"/>
      <c r="Z277" s="36"/>
      <c r="AA277" s="36"/>
      <c r="AB277" s="36"/>
      <c r="AC277" s="36"/>
      <c r="AD277" s="36"/>
      <c r="AE277" s="36"/>
      <c r="AT277" s="18" t="s">
        <v>137</v>
      </c>
      <c r="AU277" s="18" t="s">
        <v>92</v>
      </c>
    </row>
    <row r="278" spans="1:65" s="15" customFormat="1">
      <c r="B278" s="258"/>
      <c r="C278" s="259"/>
      <c r="D278" s="218" t="s">
        <v>213</v>
      </c>
      <c r="E278" s="260" t="s">
        <v>1</v>
      </c>
      <c r="F278" s="261" t="s">
        <v>381</v>
      </c>
      <c r="G278" s="259"/>
      <c r="H278" s="260" t="s">
        <v>1</v>
      </c>
      <c r="I278" s="262"/>
      <c r="J278" s="259"/>
      <c r="K278" s="259"/>
      <c r="L278" s="263"/>
      <c r="M278" s="264"/>
      <c r="N278" s="265"/>
      <c r="O278" s="265"/>
      <c r="P278" s="265"/>
      <c r="Q278" s="265"/>
      <c r="R278" s="265"/>
      <c r="S278" s="265"/>
      <c r="T278" s="266"/>
      <c r="AT278" s="267" t="s">
        <v>213</v>
      </c>
      <c r="AU278" s="267" t="s">
        <v>92</v>
      </c>
      <c r="AV278" s="15" t="s">
        <v>90</v>
      </c>
      <c r="AW278" s="15" t="s">
        <v>38</v>
      </c>
      <c r="AX278" s="15" t="s">
        <v>83</v>
      </c>
      <c r="AY278" s="267" t="s">
        <v>127</v>
      </c>
    </row>
    <row r="279" spans="1:65" s="13" customFormat="1">
      <c r="B279" s="226"/>
      <c r="C279" s="227"/>
      <c r="D279" s="218" t="s">
        <v>213</v>
      </c>
      <c r="E279" s="228" t="s">
        <v>1</v>
      </c>
      <c r="F279" s="229" t="s">
        <v>472</v>
      </c>
      <c r="G279" s="227"/>
      <c r="H279" s="230">
        <v>255.51</v>
      </c>
      <c r="I279" s="231"/>
      <c r="J279" s="227"/>
      <c r="K279" s="227"/>
      <c r="L279" s="232"/>
      <c r="M279" s="233"/>
      <c r="N279" s="234"/>
      <c r="O279" s="234"/>
      <c r="P279" s="234"/>
      <c r="Q279" s="234"/>
      <c r="R279" s="234"/>
      <c r="S279" s="234"/>
      <c r="T279" s="235"/>
      <c r="AT279" s="236" t="s">
        <v>213</v>
      </c>
      <c r="AU279" s="236" t="s">
        <v>92</v>
      </c>
      <c r="AV279" s="13" t="s">
        <v>92</v>
      </c>
      <c r="AW279" s="13" t="s">
        <v>38</v>
      </c>
      <c r="AX279" s="13" t="s">
        <v>83</v>
      </c>
      <c r="AY279" s="236" t="s">
        <v>127</v>
      </c>
    </row>
    <row r="280" spans="1:65" s="14" customFormat="1">
      <c r="B280" s="237"/>
      <c r="C280" s="238"/>
      <c r="D280" s="218" t="s">
        <v>213</v>
      </c>
      <c r="E280" s="239" t="s">
        <v>1</v>
      </c>
      <c r="F280" s="240" t="s">
        <v>215</v>
      </c>
      <c r="G280" s="238"/>
      <c r="H280" s="241">
        <v>255.51</v>
      </c>
      <c r="I280" s="242"/>
      <c r="J280" s="238"/>
      <c r="K280" s="238"/>
      <c r="L280" s="243"/>
      <c r="M280" s="244"/>
      <c r="N280" s="245"/>
      <c r="O280" s="245"/>
      <c r="P280" s="245"/>
      <c r="Q280" s="245"/>
      <c r="R280" s="245"/>
      <c r="S280" s="245"/>
      <c r="T280" s="246"/>
      <c r="AT280" s="247" t="s">
        <v>213</v>
      </c>
      <c r="AU280" s="247" t="s">
        <v>92</v>
      </c>
      <c r="AV280" s="14" t="s">
        <v>152</v>
      </c>
      <c r="AW280" s="14" t="s">
        <v>38</v>
      </c>
      <c r="AX280" s="14" t="s">
        <v>90</v>
      </c>
      <c r="AY280" s="247" t="s">
        <v>127</v>
      </c>
    </row>
    <row r="281" spans="1:65" s="2" customFormat="1" ht="16.5" customHeight="1">
      <c r="A281" s="36"/>
      <c r="B281" s="37"/>
      <c r="C281" s="205" t="s">
        <v>473</v>
      </c>
      <c r="D281" s="205" t="s">
        <v>130</v>
      </c>
      <c r="E281" s="206" t="s">
        <v>474</v>
      </c>
      <c r="F281" s="207" t="s">
        <v>475</v>
      </c>
      <c r="G281" s="208" t="s">
        <v>211</v>
      </c>
      <c r="H281" s="209">
        <v>112.66500000000001</v>
      </c>
      <c r="I281" s="210"/>
      <c r="J281" s="211">
        <f>ROUND(I281*H281,2)</f>
        <v>0</v>
      </c>
      <c r="K281" s="207" t="s">
        <v>134</v>
      </c>
      <c r="L281" s="41"/>
      <c r="M281" s="212" t="s">
        <v>1</v>
      </c>
      <c r="N281" s="213" t="s">
        <v>48</v>
      </c>
      <c r="O281" s="73"/>
      <c r="P281" s="214">
        <f>O281*H281</f>
        <v>0</v>
      </c>
      <c r="Q281" s="214">
        <v>0</v>
      </c>
      <c r="R281" s="214">
        <f>Q281*H281</f>
        <v>0</v>
      </c>
      <c r="S281" s="214">
        <v>4.5999999999999999E-2</v>
      </c>
      <c r="T281" s="215">
        <f>S281*H281</f>
        <v>5.1825900000000003</v>
      </c>
      <c r="U281" s="36"/>
      <c r="V281" s="36"/>
      <c r="W281" s="36"/>
      <c r="X281" s="36"/>
      <c r="Y281" s="36"/>
      <c r="Z281" s="36"/>
      <c r="AA281" s="36"/>
      <c r="AB281" s="36"/>
      <c r="AC281" s="36"/>
      <c r="AD281" s="36"/>
      <c r="AE281" s="36"/>
      <c r="AR281" s="216" t="s">
        <v>152</v>
      </c>
      <c r="AT281" s="216" t="s">
        <v>130</v>
      </c>
      <c r="AU281" s="216" t="s">
        <v>92</v>
      </c>
      <c r="AY281" s="18" t="s">
        <v>127</v>
      </c>
      <c r="BE281" s="217">
        <f>IF(N281="základní",J281,0)</f>
        <v>0</v>
      </c>
      <c r="BF281" s="217">
        <f>IF(N281="snížená",J281,0)</f>
        <v>0</v>
      </c>
      <c r="BG281" s="217">
        <f>IF(N281="zákl. přenesená",J281,0)</f>
        <v>0</v>
      </c>
      <c r="BH281" s="217">
        <f>IF(N281="sníž. přenesená",J281,0)</f>
        <v>0</v>
      </c>
      <c r="BI281" s="217">
        <f>IF(N281="nulová",J281,0)</f>
        <v>0</v>
      </c>
      <c r="BJ281" s="18" t="s">
        <v>90</v>
      </c>
      <c r="BK281" s="217">
        <f>ROUND(I281*H281,2)</f>
        <v>0</v>
      </c>
      <c r="BL281" s="18" t="s">
        <v>152</v>
      </c>
      <c r="BM281" s="216" t="s">
        <v>476</v>
      </c>
    </row>
    <row r="282" spans="1:65" s="13" customFormat="1">
      <c r="B282" s="226"/>
      <c r="C282" s="227"/>
      <c r="D282" s="218" t="s">
        <v>213</v>
      </c>
      <c r="E282" s="228" t="s">
        <v>1</v>
      </c>
      <c r="F282" s="229" t="s">
        <v>477</v>
      </c>
      <c r="G282" s="227"/>
      <c r="H282" s="230">
        <v>112.66500000000001</v>
      </c>
      <c r="I282" s="231"/>
      <c r="J282" s="227"/>
      <c r="K282" s="227"/>
      <c r="L282" s="232"/>
      <c r="M282" s="233"/>
      <c r="N282" s="234"/>
      <c r="O282" s="234"/>
      <c r="P282" s="234"/>
      <c r="Q282" s="234"/>
      <c r="R282" s="234"/>
      <c r="S282" s="234"/>
      <c r="T282" s="235"/>
      <c r="AT282" s="236" t="s">
        <v>213</v>
      </c>
      <c r="AU282" s="236" t="s">
        <v>92</v>
      </c>
      <c r="AV282" s="13" t="s">
        <v>92</v>
      </c>
      <c r="AW282" s="13" t="s">
        <v>38</v>
      </c>
      <c r="AX282" s="13" t="s">
        <v>83</v>
      </c>
      <c r="AY282" s="236" t="s">
        <v>127</v>
      </c>
    </row>
    <row r="283" spans="1:65" s="14" customFormat="1">
      <c r="B283" s="237"/>
      <c r="C283" s="238"/>
      <c r="D283" s="218" t="s">
        <v>213</v>
      </c>
      <c r="E283" s="239" t="s">
        <v>1</v>
      </c>
      <c r="F283" s="240" t="s">
        <v>215</v>
      </c>
      <c r="G283" s="238"/>
      <c r="H283" s="241">
        <v>112.66500000000001</v>
      </c>
      <c r="I283" s="242"/>
      <c r="J283" s="238"/>
      <c r="K283" s="238"/>
      <c r="L283" s="243"/>
      <c r="M283" s="244"/>
      <c r="N283" s="245"/>
      <c r="O283" s="245"/>
      <c r="P283" s="245"/>
      <c r="Q283" s="245"/>
      <c r="R283" s="245"/>
      <c r="S283" s="245"/>
      <c r="T283" s="246"/>
      <c r="AT283" s="247" t="s">
        <v>213</v>
      </c>
      <c r="AU283" s="247" t="s">
        <v>92</v>
      </c>
      <c r="AV283" s="14" t="s">
        <v>152</v>
      </c>
      <c r="AW283" s="14" t="s">
        <v>38</v>
      </c>
      <c r="AX283" s="14" t="s">
        <v>90</v>
      </c>
      <c r="AY283" s="247" t="s">
        <v>127</v>
      </c>
    </row>
    <row r="284" spans="1:65" s="2" customFormat="1" ht="16.5" customHeight="1">
      <c r="A284" s="36"/>
      <c r="B284" s="37"/>
      <c r="C284" s="205" t="s">
        <v>478</v>
      </c>
      <c r="D284" s="205" t="s">
        <v>130</v>
      </c>
      <c r="E284" s="206" t="s">
        <v>479</v>
      </c>
      <c r="F284" s="207" t="s">
        <v>480</v>
      </c>
      <c r="G284" s="208" t="s">
        <v>211</v>
      </c>
      <c r="H284" s="209">
        <v>208.59200000000001</v>
      </c>
      <c r="I284" s="210"/>
      <c r="J284" s="211">
        <f>ROUND(I284*H284,2)</f>
        <v>0</v>
      </c>
      <c r="K284" s="207" t="s">
        <v>134</v>
      </c>
      <c r="L284" s="41"/>
      <c r="M284" s="212" t="s">
        <v>1</v>
      </c>
      <c r="N284" s="213" t="s">
        <v>48</v>
      </c>
      <c r="O284" s="73"/>
      <c r="P284" s="214">
        <f>O284*H284</f>
        <v>0</v>
      </c>
      <c r="Q284" s="214">
        <v>0</v>
      </c>
      <c r="R284" s="214">
        <f>Q284*H284</f>
        <v>0</v>
      </c>
      <c r="S284" s="214">
        <v>5.8999999999999997E-2</v>
      </c>
      <c r="T284" s="215">
        <f>S284*H284</f>
        <v>12.306928000000001</v>
      </c>
      <c r="U284" s="36"/>
      <c r="V284" s="36"/>
      <c r="W284" s="36"/>
      <c r="X284" s="36"/>
      <c r="Y284" s="36"/>
      <c r="Z284" s="36"/>
      <c r="AA284" s="36"/>
      <c r="AB284" s="36"/>
      <c r="AC284" s="36"/>
      <c r="AD284" s="36"/>
      <c r="AE284" s="36"/>
      <c r="AR284" s="216" t="s">
        <v>152</v>
      </c>
      <c r="AT284" s="216" t="s">
        <v>130</v>
      </c>
      <c r="AU284" s="216" t="s">
        <v>92</v>
      </c>
      <c r="AY284" s="18" t="s">
        <v>127</v>
      </c>
      <c r="BE284" s="217">
        <f>IF(N284="základní",J284,0)</f>
        <v>0</v>
      </c>
      <c r="BF284" s="217">
        <f>IF(N284="snížená",J284,0)</f>
        <v>0</v>
      </c>
      <c r="BG284" s="217">
        <f>IF(N284="zákl. přenesená",J284,0)</f>
        <v>0</v>
      </c>
      <c r="BH284" s="217">
        <f>IF(N284="sníž. přenesená",J284,0)</f>
        <v>0</v>
      </c>
      <c r="BI284" s="217">
        <f>IF(N284="nulová",J284,0)</f>
        <v>0</v>
      </c>
      <c r="BJ284" s="18" t="s">
        <v>90</v>
      </c>
      <c r="BK284" s="217">
        <f>ROUND(I284*H284,2)</f>
        <v>0</v>
      </c>
      <c r="BL284" s="18" t="s">
        <v>152</v>
      </c>
      <c r="BM284" s="216" t="s">
        <v>481</v>
      </c>
    </row>
    <row r="285" spans="1:65" s="13" customFormat="1">
      <c r="B285" s="226"/>
      <c r="C285" s="227"/>
      <c r="D285" s="218" t="s">
        <v>213</v>
      </c>
      <c r="E285" s="228" t="s">
        <v>1</v>
      </c>
      <c r="F285" s="229" t="s">
        <v>269</v>
      </c>
      <c r="G285" s="227"/>
      <c r="H285" s="230">
        <v>208.59200000000001</v>
      </c>
      <c r="I285" s="231"/>
      <c r="J285" s="227"/>
      <c r="K285" s="227"/>
      <c r="L285" s="232"/>
      <c r="M285" s="233"/>
      <c r="N285" s="234"/>
      <c r="O285" s="234"/>
      <c r="P285" s="234"/>
      <c r="Q285" s="234"/>
      <c r="R285" s="234"/>
      <c r="S285" s="234"/>
      <c r="T285" s="235"/>
      <c r="AT285" s="236" t="s">
        <v>213</v>
      </c>
      <c r="AU285" s="236" t="s">
        <v>92</v>
      </c>
      <c r="AV285" s="13" t="s">
        <v>92</v>
      </c>
      <c r="AW285" s="13" t="s">
        <v>38</v>
      </c>
      <c r="AX285" s="13" t="s">
        <v>83</v>
      </c>
      <c r="AY285" s="236" t="s">
        <v>127</v>
      </c>
    </row>
    <row r="286" spans="1:65" s="14" customFormat="1">
      <c r="B286" s="237"/>
      <c r="C286" s="238"/>
      <c r="D286" s="218" t="s">
        <v>213</v>
      </c>
      <c r="E286" s="239" t="s">
        <v>1</v>
      </c>
      <c r="F286" s="240" t="s">
        <v>215</v>
      </c>
      <c r="G286" s="238"/>
      <c r="H286" s="241">
        <v>208.59200000000001</v>
      </c>
      <c r="I286" s="242"/>
      <c r="J286" s="238"/>
      <c r="K286" s="238"/>
      <c r="L286" s="243"/>
      <c r="M286" s="244"/>
      <c r="N286" s="245"/>
      <c r="O286" s="245"/>
      <c r="P286" s="245"/>
      <c r="Q286" s="245"/>
      <c r="R286" s="245"/>
      <c r="S286" s="245"/>
      <c r="T286" s="246"/>
      <c r="AT286" s="247" t="s">
        <v>213</v>
      </c>
      <c r="AU286" s="247" t="s">
        <v>92</v>
      </c>
      <c r="AV286" s="14" t="s">
        <v>152</v>
      </c>
      <c r="AW286" s="14" t="s">
        <v>38</v>
      </c>
      <c r="AX286" s="14" t="s">
        <v>90</v>
      </c>
      <c r="AY286" s="247" t="s">
        <v>127</v>
      </c>
    </row>
    <row r="287" spans="1:65" s="2" customFormat="1" ht="16.5" customHeight="1">
      <c r="A287" s="36"/>
      <c r="B287" s="37"/>
      <c r="C287" s="205" t="s">
        <v>482</v>
      </c>
      <c r="D287" s="205" t="s">
        <v>130</v>
      </c>
      <c r="E287" s="206" t="s">
        <v>483</v>
      </c>
      <c r="F287" s="207" t="s">
        <v>484</v>
      </c>
      <c r="G287" s="208" t="s">
        <v>211</v>
      </c>
      <c r="H287" s="209">
        <v>1269.8699999999999</v>
      </c>
      <c r="I287" s="210"/>
      <c r="J287" s="211">
        <f>ROUND(I287*H287,2)</f>
        <v>0</v>
      </c>
      <c r="K287" s="207" t="s">
        <v>134</v>
      </c>
      <c r="L287" s="41"/>
      <c r="M287" s="212" t="s">
        <v>1</v>
      </c>
      <c r="N287" s="213" t="s">
        <v>48</v>
      </c>
      <c r="O287" s="73"/>
      <c r="P287" s="214">
        <f>O287*H287</f>
        <v>0</v>
      </c>
      <c r="Q287" s="214">
        <v>0</v>
      </c>
      <c r="R287" s="214">
        <f>Q287*H287</f>
        <v>0</v>
      </c>
      <c r="S287" s="214">
        <v>0.01</v>
      </c>
      <c r="T287" s="215">
        <f>S287*H287</f>
        <v>12.698699999999999</v>
      </c>
      <c r="U287" s="36"/>
      <c r="V287" s="36"/>
      <c r="W287" s="36"/>
      <c r="X287" s="36"/>
      <c r="Y287" s="36"/>
      <c r="Z287" s="36"/>
      <c r="AA287" s="36"/>
      <c r="AB287" s="36"/>
      <c r="AC287" s="36"/>
      <c r="AD287" s="36"/>
      <c r="AE287" s="36"/>
      <c r="AR287" s="216" t="s">
        <v>152</v>
      </c>
      <c r="AT287" s="216" t="s">
        <v>130</v>
      </c>
      <c r="AU287" s="216" t="s">
        <v>92</v>
      </c>
      <c r="AY287" s="18" t="s">
        <v>127</v>
      </c>
      <c r="BE287" s="217">
        <f>IF(N287="základní",J287,0)</f>
        <v>0</v>
      </c>
      <c r="BF287" s="217">
        <f>IF(N287="snížená",J287,0)</f>
        <v>0</v>
      </c>
      <c r="BG287" s="217">
        <f>IF(N287="zákl. přenesená",J287,0)</f>
        <v>0</v>
      </c>
      <c r="BH287" s="217">
        <f>IF(N287="sníž. přenesená",J287,0)</f>
        <v>0</v>
      </c>
      <c r="BI287" s="217">
        <f>IF(N287="nulová",J287,0)</f>
        <v>0</v>
      </c>
      <c r="BJ287" s="18" t="s">
        <v>90</v>
      </c>
      <c r="BK287" s="217">
        <f>ROUND(I287*H287,2)</f>
        <v>0</v>
      </c>
      <c r="BL287" s="18" t="s">
        <v>152</v>
      </c>
      <c r="BM287" s="216" t="s">
        <v>485</v>
      </c>
    </row>
    <row r="288" spans="1:65" s="13" customFormat="1">
      <c r="B288" s="226"/>
      <c r="C288" s="227"/>
      <c r="D288" s="218" t="s">
        <v>213</v>
      </c>
      <c r="E288" s="228" t="s">
        <v>1</v>
      </c>
      <c r="F288" s="229" t="s">
        <v>486</v>
      </c>
      <c r="G288" s="227"/>
      <c r="H288" s="230">
        <v>1269.8699999999999</v>
      </c>
      <c r="I288" s="231"/>
      <c r="J288" s="227"/>
      <c r="K288" s="227"/>
      <c r="L288" s="232"/>
      <c r="M288" s="233"/>
      <c r="N288" s="234"/>
      <c r="O288" s="234"/>
      <c r="P288" s="234"/>
      <c r="Q288" s="234"/>
      <c r="R288" s="234"/>
      <c r="S288" s="234"/>
      <c r="T288" s="235"/>
      <c r="AT288" s="236" t="s">
        <v>213</v>
      </c>
      <c r="AU288" s="236" t="s">
        <v>92</v>
      </c>
      <c r="AV288" s="13" t="s">
        <v>92</v>
      </c>
      <c r="AW288" s="13" t="s">
        <v>38</v>
      </c>
      <c r="AX288" s="13" t="s">
        <v>83</v>
      </c>
      <c r="AY288" s="236" t="s">
        <v>127</v>
      </c>
    </row>
    <row r="289" spans="1:65" s="14" customFormat="1">
      <c r="B289" s="237"/>
      <c r="C289" s="238"/>
      <c r="D289" s="218" t="s">
        <v>213</v>
      </c>
      <c r="E289" s="239" t="s">
        <v>1</v>
      </c>
      <c r="F289" s="240" t="s">
        <v>215</v>
      </c>
      <c r="G289" s="238"/>
      <c r="H289" s="241">
        <v>1269.8699999999999</v>
      </c>
      <c r="I289" s="242"/>
      <c r="J289" s="238"/>
      <c r="K289" s="238"/>
      <c r="L289" s="243"/>
      <c r="M289" s="244"/>
      <c r="N289" s="245"/>
      <c r="O289" s="245"/>
      <c r="P289" s="245"/>
      <c r="Q289" s="245"/>
      <c r="R289" s="245"/>
      <c r="S289" s="245"/>
      <c r="T289" s="246"/>
      <c r="AT289" s="247" t="s">
        <v>213</v>
      </c>
      <c r="AU289" s="247" t="s">
        <v>92</v>
      </c>
      <c r="AV289" s="14" t="s">
        <v>152</v>
      </c>
      <c r="AW289" s="14" t="s">
        <v>38</v>
      </c>
      <c r="AX289" s="14" t="s">
        <v>90</v>
      </c>
      <c r="AY289" s="247" t="s">
        <v>127</v>
      </c>
    </row>
    <row r="290" spans="1:65" s="12" customFormat="1" ht="22.9" customHeight="1">
      <c r="B290" s="189"/>
      <c r="C290" s="190"/>
      <c r="D290" s="191" t="s">
        <v>82</v>
      </c>
      <c r="E290" s="203" t="s">
        <v>487</v>
      </c>
      <c r="F290" s="203" t="s">
        <v>488</v>
      </c>
      <c r="G290" s="190"/>
      <c r="H290" s="190"/>
      <c r="I290" s="193"/>
      <c r="J290" s="204">
        <f>BK290</f>
        <v>0</v>
      </c>
      <c r="K290" s="190"/>
      <c r="L290" s="195"/>
      <c r="M290" s="196"/>
      <c r="N290" s="197"/>
      <c r="O290" s="197"/>
      <c r="P290" s="198">
        <f>SUM(P291:P296)</f>
        <v>0</v>
      </c>
      <c r="Q290" s="197"/>
      <c r="R290" s="198">
        <f>SUM(R291:R296)</f>
        <v>0</v>
      </c>
      <c r="S290" s="197"/>
      <c r="T290" s="199">
        <f>SUM(T291:T296)</f>
        <v>0</v>
      </c>
      <c r="AR290" s="200" t="s">
        <v>90</v>
      </c>
      <c r="AT290" s="201" t="s">
        <v>82</v>
      </c>
      <c r="AU290" s="201" t="s">
        <v>90</v>
      </c>
      <c r="AY290" s="200" t="s">
        <v>127</v>
      </c>
      <c r="BK290" s="202">
        <f>SUM(BK291:BK296)</f>
        <v>0</v>
      </c>
    </row>
    <row r="291" spans="1:65" s="2" customFormat="1" ht="16.5" customHeight="1">
      <c r="A291" s="36"/>
      <c r="B291" s="37"/>
      <c r="C291" s="205" t="s">
        <v>489</v>
      </c>
      <c r="D291" s="205" t="s">
        <v>130</v>
      </c>
      <c r="E291" s="206" t="s">
        <v>490</v>
      </c>
      <c r="F291" s="207" t="s">
        <v>491</v>
      </c>
      <c r="G291" s="208" t="s">
        <v>234</v>
      </c>
      <c r="H291" s="209">
        <v>88.855000000000004</v>
      </c>
      <c r="I291" s="210"/>
      <c r="J291" s="211">
        <f>ROUND(I291*H291,2)</f>
        <v>0</v>
      </c>
      <c r="K291" s="207" t="s">
        <v>134</v>
      </c>
      <c r="L291" s="41"/>
      <c r="M291" s="212" t="s">
        <v>1</v>
      </c>
      <c r="N291" s="213" t="s">
        <v>48</v>
      </c>
      <c r="O291" s="73"/>
      <c r="P291" s="214">
        <f>O291*H291</f>
        <v>0</v>
      </c>
      <c r="Q291" s="214">
        <v>0</v>
      </c>
      <c r="R291" s="214">
        <f>Q291*H291</f>
        <v>0</v>
      </c>
      <c r="S291" s="214">
        <v>0</v>
      </c>
      <c r="T291" s="215">
        <f>S291*H291</f>
        <v>0</v>
      </c>
      <c r="U291" s="36"/>
      <c r="V291" s="36"/>
      <c r="W291" s="36"/>
      <c r="X291" s="36"/>
      <c r="Y291" s="36"/>
      <c r="Z291" s="36"/>
      <c r="AA291" s="36"/>
      <c r="AB291" s="36"/>
      <c r="AC291" s="36"/>
      <c r="AD291" s="36"/>
      <c r="AE291" s="36"/>
      <c r="AR291" s="216" t="s">
        <v>152</v>
      </c>
      <c r="AT291" s="216" t="s">
        <v>130</v>
      </c>
      <c r="AU291" s="216" t="s">
        <v>92</v>
      </c>
      <c r="AY291" s="18" t="s">
        <v>127</v>
      </c>
      <c r="BE291" s="217">
        <f>IF(N291="základní",J291,0)</f>
        <v>0</v>
      </c>
      <c r="BF291" s="217">
        <f>IF(N291="snížená",J291,0)</f>
        <v>0</v>
      </c>
      <c r="BG291" s="217">
        <f>IF(N291="zákl. přenesená",J291,0)</f>
        <v>0</v>
      </c>
      <c r="BH291" s="217">
        <f>IF(N291="sníž. přenesená",J291,0)</f>
        <v>0</v>
      </c>
      <c r="BI291" s="217">
        <f>IF(N291="nulová",J291,0)</f>
        <v>0</v>
      </c>
      <c r="BJ291" s="18" t="s">
        <v>90</v>
      </c>
      <c r="BK291" s="217">
        <f>ROUND(I291*H291,2)</f>
        <v>0</v>
      </c>
      <c r="BL291" s="18" t="s">
        <v>152</v>
      </c>
      <c r="BM291" s="216" t="s">
        <v>492</v>
      </c>
    </row>
    <row r="292" spans="1:65" s="2" customFormat="1" ht="16.5" customHeight="1">
      <c r="A292" s="36"/>
      <c r="B292" s="37"/>
      <c r="C292" s="205" t="s">
        <v>493</v>
      </c>
      <c r="D292" s="205" t="s">
        <v>130</v>
      </c>
      <c r="E292" s="206" t="s">
        <v>494</v>
      </c>
      <c r="F292" s="207" t="s">
        <v>495</v>
      </c>
      <c r="G292" s="208" t="s">
        <v>234</v>
      </c>
      <c r="H292" s="209">
        <v>88.855000000000004</v>
      </c>
      <c r="I292" s="210"/>
      <c r="J292" s="211">
        <f>ROUND(I292*H292,2)</f>
        <v>0</v>
      </c>
      <c r="K292" s="207" t="s">
        <v>379</v>
      </c>
      <c r="L292" s="41"/>
      <c r="M292" s="212" t="s">
        <v>1</v>
      </c>
      <c r="N292" s="213" t="s">
        <v>48</v>
      </c>
      <c r="O292" s="73"/>
      <c r="P292" s="214">
        <f>O292*H292</f>
        <v>0</v>
      </c>
      <c r="Q292" s="214">
        <v>0</v>
      </c>
      <c r="R292" s="214">
        <f>Q292*H292</f>
        <v>0</v>
      </c>
      <c r="S292" s="214">
        <v>0</v>
      </c>
      <c r="T292" s="215">
        <f>S292*H292</f>
        <v>0</v>
      </c>
      <c r="U292" s="36"/>
      <c r="V292" s="36"/>
      <c r="W292" s="36"/>
      <c r="X292" s="36"/>
      <c r="Y292" s="36"/>
      <c r="Z292" s="36"/>
      <c r="AA292" s="36"/>
      <c r="AB292" s="36"/>
      <c r="AC292" s="36"/>
      <c r="AD292" s="36"/>
      <c r="AE292" s="36"/>
      <c r="AR292" s="216" t="s">
        <v>152</v>
      </c>
      <c r="AT292" s="216" t="s">
        <v>130</v>
      </c>
      <c r="AU292" s="216" t="s">
        <v>92</v>
      </c>
      <c r="AY292" s="18" t="s">
        <v>127</v>
      </c>
      <c r="BE292" s="217">
        <f>IF(N292="základní",J292,0)</f>
        <v>0</v>
      </c>
      <c r="BF292" s="217">
        <f>IF(N292="snížená",J292,0)</f>
        <v>0</v>
      </c>
      <c r="BG292" s="217">
        <f>IF(N292="zákl. přenesená",J292,0)</f>
        <v>0</v>
      </c>
      <c r="BH292" s="217">
        <f>IF(N292="sníž. přenesená",J292,0)</f>
        <v>0</v>
      </c>
      <c r="BI292" s="217">
        <f>IF(N292="nulová",J292,0)</f>
        <v>0</v>
      </c>
      <c r="BJ292" s="18" t="s">
        <v>90</v>
      </c>
      <c r="BK292" s="217">
        <f>ROUND(I292*H292,2)</f>
        <v>0</v>
      </c>
      <c r="BL292" s="18" t="s">
        <v>152</v>
      </c>
      <c r="BM292" s="216" t="s">
        <v>496</v>
      </c>
    </row>
    <row r="293" spans="1:65" s="2" customFormat="1" ht="19.5">
      <c r="A293" s="36"/>
      <c r="B293" s="37"/>
      <c r="C293" s="38"/>
      <c r="D293" s="218" t="s">
        <v>137</v>
      </c>
      <c r="E293" s="38"/>
      <c r="F293" s="219" t="s">
        <v>497</v>
      </c>
      <c r="G293" s="38"/>
      <c r="H293" s="38"/>
      <c r="I293" s="117"/>
      <c r="J293" s="38"/>
      <c r="K293" s="38"/>
      <c r="L293" s="41"/>
      <c r="M293" s="220"/>
      <c r="N293" s="221"/>
      <c r="O293" s="73"/>
      <c r="P293" s="73"/>
      <c r="Q293" s="73"/>
      <c r="R293" s="73"/>
      <c r="S293" s="73"/>
      <c r="T293" s="74"/>
      <c r="U293" s="36"/>
      <c r="V293" s="36"/>
      <c r="W293" s="36"/>
      <c r="X293" s="36"/>
      <c r="Y293" s="36"/>
      <c r="Z293" s="36"/>
      <c r="AA293" s="36"/>
      <c r="AB293" s="36"/>
      <c r="AC293" s="36"/>
      <c r="AD293" s="36"/>
      <c r="AE293" s="36"/>
      <c r="AT293" s="18" t="s">
        <v>137</v>
      </c>
      <c r="AU293" s="18" t="s">
        <v>92</v>
      </c>
    </row>
    <row r="294" spans="1:65" s="2" customFormat="1" ht="16.5" customHeight="1">
      <c r="A294" s="36"/>
      <c r="B294" s="37"/>
      <c r="C294" s="205" t="s">
        <v>498</v>
      </c>
      <c r="D294" s="205" t="s">
        <v>130</v>
      </c>
      <c r="E294" s="206" t="s">
        <v>499</v>
      </c>
      <c r="F294" s="207" t="s">
        <v>500</v>
      </c>
      <c r="G294" s="208" t="s">
        <v>234</v>
      </c>
      <c r="H294" s="209">
        <v>88.855000000000004</v>
      </c>
      <c r="I294" s="210"/>
      <c r="J294" s="211">
        <f>ROUND(I294*H294,2)</f>
        <v>0</v>
      </c>
      <c r="K294" s="207" t="s">
        <v>134</v>
      </c>
      <c r="L294" s="41"/>
      <c r="M294" s="212" t="s">
        <v>1</v>
      </c>
      <c r="N294" s="213" t="s">
        <v>48</v>
      </c>
      <c r="O294" s="73"/>
      <c r="P294" s="214">
        <f>O294*H294</f>
        <v>0</v>
      </c>
      <c r="Q294" s="214">
        <v>0</v>
      </c>
      <c r="R294" s="214">
        <f>Q294*H294</f>
        <v>0</v>
      </c>
      <c r="S294" s="214">
        <v>0</v>
      </c>
      <c r="T294" s="215">
        <f>S294*H294</f>
        <v>0</v>
      </c>
      <c r="U294" s="36"/>
      <c r="V294" s="36"/>
      <c r="W294" s="36"/>
      <c r="X294" s="36"/>
      <c r="Y294" s="36"/>
      <c r="Z294" s="36"/>
      <c r="AA294" s="36"/>
      <c r="AB294" s="36"/>
      <c r="AC294" s="36"/>
      <c r="AD294" s="36"/>
      <c r="AE294" s="36"/>
      <c r="AR294" s="216" t="s">
        <v>152</v>
      </c>
      <c r="AT294" s="216" t="s">
        <v>130</v>
      </c>
      <c r="AU294" s="216" t="s">
        <v>92</v>
      </c>
      <c r="AY294" s="18" t="s">
        <v>127</v>
      </c>
      <c r="BE294" s="217">
        <f>IF(N294="základní",J294,0)</f>
        <v>0</v>
      </c>
      <c r="BF294" s="217">
        <f>IF(N294="snížená",J294,0)</f>
        <v>0</v>
      </c>
      <c r="BG294" s="217">
        <f>IF(N294="zákl. přenesená",J294,0)</f>
        <v>0</v>
      </c>
      <c r="BH294" s="217">
        <f>IF(N294="sníž. přenesená",J294,0)</f>
        <v>0</v>
      </c>
      <c r="BI294" s="217">
        <f>IF(N294="nulová",J294,0)</f>
        <v>0</v>
      </c>
      <c r="BJ294" s="18" t="s">
        <v>90</v>
      </c>
      <c r="BK294" s="217">
        <f>ROUND(I294*H294,2)</f>
        <v>0</v>
      </c>
      <c r="BL294" s="18" t="s">
        <v>152</v>
      </c>
      <c r="BM294" s="216" t="s">
        <v>501</v>
      </c>
    </row>
    <row r="295" spans="1:65" s="2" customFormat="1" ht="16.5" customHeight="1">
      <c r="A295" s="36"/>
      <c r="B295" s="37"/>
      <c r="C295" s="205" t="s">
        <v>502</v>
      </c>
      <c r="D295" s="205" t="s">
        <v>130</v>
      </c>
      <c r="E295" s="206" t="s">
        <v>503</v>
      </c>
      <c r="F295" s="207" t="s">
        <v>504</v>
      </c>
      <c r="G295" s="208" t="s">
        <v>234</v>
      </c>
      <c r="H295" s="209">
        <v>1777.1</v>
      </c>
      <c r="I295" s="210"/>
      <c r="J295" s="211">
        <f>ROUND(I295*H295,2)</f>
        <v>0</v>
      </c>
      <c r="K295" s="207" t="s">
        <v>134</v>
      </c>
      <c r="L295" s="41"/>
      <c r="M295" s="212" t="s">
        <v>1</v>
      </c>
      <c r="N295" s="213" t="s">
        <v>48</v>
      </c>
      <c r="O295" s="73"/>
      <c r="P295" s="214">
        <f>O295*H295</f>
        <v>0</v>
      </c>
      <c r="Q295" s="214">
        <v>0</v>
      </c>
      <c r="R295" s="214">
        <f>Q295*H295</f>
        <v>0</v>
      </c>
      <c r="S295" s="214">
        <v>0</v>
      </c>
      <c r="T295" s="215">
        <f>S295*H295</f>
        <v>0</v>
      </c>
      <c r="U295" s="36"/>
      <c r="V295" s="36"/>
      <c r="W295" s="36"/>
      <c r="X295" s="36"/>
      <c r="Y295" s="36"/>
      <c r="Z295" s="36"/>
      <c r="AA295" s="36"/>
      <c r="AB295" s="36"/>
      <c r="AC295" s="36"/>
      <c r="AD295" s="36"/>
      <c r="AE295" s="36"/>
      <c r="AR295" s="216" t="s">
        <v>152</v>
      </c>
      <c r="AT295" s="216" t="s">
        <v>130</v>
      </c>
      <c r="AU295" s="216" t="s">
        <v>92</v>
      </c>
      <c r="AY295" s="18" t="s">
        <v>127</v>
      </c>
      <c r="BE295" s="217">
        <f>IF(N295="základní",J295,0)</f>
        <v>0</v>
      </c>
      <c r="BF295" s="217">
        <f>IF(N295="snížená",J295,0)</f>
        <v>0</v>
      </c>
      <c r="BG295" s="217">
        <f>IF(N295="zákl. přenesená",J295,0)</f>
        <v>0</v>
      </c>
      <c r="BH295" s="217">
        <f>IF(N295="sníž. přenesená",J295,0)</f>
        <v>0</v>
      </c>
      <c r="BI295" s="217">
        <f>IF(N295="nulová",J295,0)</f>
        <v>0</v>
      </c>
      <c r="BJ295" s="18" t="s">
        <v>90</v>
      </c>
      <c r="BK295" s="217">
        <f>ROUND(I295*H295,2)</f>
        <v>0</v>
      </c>
      <c r="BL295" s="18" t="s">
        <v>152</v>
      </c>
      <c r="BM295" s="216" t="s">
        <v>505</v>
      </c>
    </row>
    <row r="296" spans="1:65" s="13" customFormat="1">
      <c r="B296" s="226"/>
      <c r="C296" s="227"/>
      <c r="D296" s="218" t="s">
        <v>213</v>
      </c>
      <c r="E296" s="227"/>
      <c r="F296" s="229" t="s">
        <v>506</v>
      </c>
      <c r="G296" s="227"/>
      <c r="H296" s="230">
        <v>1777.1</v>
      </c>
      <c r="I296" s="231"/>
      <c r="J296" s="227"/>
      <c r="K296" s="227"/>
      <c r="L296" s="232"/>
      <c r="M296" s="233"/>
      <c r="N296" s="234"/>
      <c r="O296" s="234"/>
      <c r="P296" s="234"/>
      <c r="Q296" s="234"/>
      <c r="R296" s="234"/>
      <c r="S296" s="234"/>
      <c r="T296" s="235"/>
      <c r="AT296" s="236" t="s">
        <v>213</v>
      </c>
      <c r="AU296" s="236" t="s">
        <v>92</v>
      </c>
      <c r="AV296" s="13" t="s">
        <v>92</v>
      </c>
      <c r="AW296" s="13" t="s">
        <v>4</v>
      </c>
      <c r="AX296" s="13" t="s">
        <v>90</v>
      </c>
      <c r="AY296" s="236" t="s">
        <v>127</v>
      </c>
    </row>
    <row r="297" spans="1:65" s="12" customFormat="1" ht="22.9" customHeight="1">
      <c r="B297" s="189"/>
      <c r="C297" s="190"/>
      <c r="D297" s="191" t="s">
        <v>82</v>
      </c>
      <c r="E297" s="203" t="s">
        <v>507</v>
      </c>
      <c r="F297" s="203" t="s">
        <v>508</v>
      </c>
      <c r="G297" s="190"/>
      <c r="H297" s="190"/>
      <c r="I297" s="193"/>
      <c r="J297" s="204">
        <f>BK297</f>
        <v>0</v>
      </c>
      <c r="K297" s="190"/>
      <c r="L297" s="195"/>
      <c r="M297" s="196"/>
      <c r="N297" s="197"/>
      <c r="O297" s="197"/>
      <c r="P297" s="198">
        <f>P298</f>
        <v>0</v>
      </c>
      <c r="Q297" s="197"/>
      <c r="R297" s="198">
        <f>R298</f>
        <v>0</v>
      </c>
      <c r="S297" s="197"/>
      <c r="T297" s="199">
        <f>T298</f>
        <v>0</v>
      </c>
      <c r="AR297" s="200" t="s">
        <v>90</v>
      </c>
      <c r="AT297" s="201" t="s">
        <v>82</v>
      </c>
      <c r="AU297" s="201" t="s">
        <v>90</v>
      </c>
      <c r="AY297" s="200" t="s">
        <v>127</v>
      </c>
      <c r="BK297" s="202">
        <f>BK298</f>
        <v>0</v>
      </c>
    </row>
    <row r="298" spans="1:65" s="2" customFormat="1" ht="16.5" customHeight="1">
      <c r="A298" s="36"/>
      <c r="B298" s="37"/>
      <c r="C298" s="205" t="s">
        <v>509</v>
      </c>
      <c r="D298" s="205" t="s">
        <v>130</v>
      </c>
      <c r="E298" s="206" t="s">
        <v>510</v>
      </c>
      <c r="F298" s="207" t="s">
        <v>511</v>
      </c>
      <c r="G298" s="208" t="s">
        <v>234</v>
      </c>
      <c r="H298" s="209">
        <v>183.11199999999999</v>
      </c>
      <c r="I298" s="210"/>
      <c r="J298" s="211">
        <f>ROUND(I298*H298,2)</f>
        <v>0</v>
      </c>
      <c r="K298" s="207" t="s">
        <v>134</v>
      </c>
      <c r="L298" s="41"/>
      <c r="M298" s="212" t="s">
        <v>1</v>
      </c>
      <c r="N298" s="213" t="s">
        <v>48</v>
      </c>
      <c r="O298" s="73"/>
      <c r="P298" s="214">
        <f>O298*H298</f>
        <v>0</v>
      </c>
      <c r="Q298" s="214">
        <v>0</v>
      </c>
      <c r="R298" s="214">
        <f>Q298*H298</f>
        <v>0</v>
      </c>
      <c r="S298" s="214">
        <v>0</v>
      </c>
      <c r="T298" s="215">
        <f>S298*H298</f>
        <v>0</v>
      </c>
      <c r="U298" s="36"/>
      <c r="V298" s="36"/>
      <c r="W298" s="36"/>
      <c r="X298" s="36"/>
      <c r="Y298" s="36"/>
      <c r="Z298" s="36"/>
      <c r="AA298" s="36"/>
      <c r="AB298" s="36"/>
      <c r="AC298" s="36"/>
      <c r="AD298" s="36"/>
      <c r="AE298" s="36"/>
      <c r="AR298" s="216" t="s">
        <v>152</v>
      </c>
      <c r="AT298" s="216" t="s">
        <v>130</v>
      </c>
      <c r="AU298" s="216" t="s">
        <v>92</v>
      </c>
      <c r="AY298" s="18" t="s">
        <v>127</v>
      </c>
      <c r="BE298" s="217">
        <f>IF(N298="základní",J298,0)</f>
        <v>0</v>
      </c>
      <c r="BF298" s="217">
        <f>IF(N298="snížená",J298,0)</f>
        <v>0</v>
      </c>
      <c r="BG298" s="217">
        <f>IF(N298="zákl. přenesená",J298,0)</f>
        <v>0</v>
      </c>
      <c r="BH298" s="217">
        <f>IF(N298="sníž. přenesená",J298,0)</f>
        <v>0</v>
      </c>
      <c r="BI298" s="217">
        <f>IF(N298="nulová",J298,0)</f>
        <v>0</v>
      </c>
      <c r="BJ298" s="18" t="s">
        <v>90</v>
      </c>
      <c r="BK298" s="217">
        <f>ROUND(I298*H298,2)</f>
        <v>0</v>
      </c>
      <c r="BL298" s="18" t="s">
        <v>152</v>
      </c>
      <c r="BM298" s="216" t="s">
        <v>512</v>
      </c>
    </row>
    <row r="299" spans="1:65" s="12" customFormat="1" ht="25.9" customHeight="1">
      <c r="B299" s="189"/>
      <c r="C299" s="190"/>
      <c r="D299" s="191" t="s">
        <v>82</v>
      </c>
      <c r="E299" s="192" t="s">
        <v>513</v>
      </c>
      <c r="F299" s="192" t="s">
        <v>514</v>
      </c>
      <c r="G299" s="190"/>
      <c r="H299" s="190"/>
      <c r="I299" s="193"/>
      <c r="J299" s="194">
        <f>BK299</f>
        <v>0</v>
      </c>
      <c r="K299" s="190"/>
      <c r="L299" s="195"/>
      <c r="M299" s="196"/>
      <c r="N299" s="197"/>
      <c r="O299" s="197"/>
      <c r="P299" s="198">
        <f>P300+P312+P347+P391+P396+P401+P419+P427+P435</f>
        <v>0</v>
      </c>
      <c r="Q299" s="197"/>
      <c r="R299" s="198">
        <f>R300+R312+R347+R391+R396+R401+R419+R427+R435</f>
        <v>33.007868670000001</v>
      </c>
      <c r="S299" s="197"/>
      <c r="T299" s="199">
        <f>T300+T312+T347+T391+T396+T401+T419+T427+T435</f>
        <v>1.3358345999999999</v>
      </c>
      <c r="AR299" s="200" t="s">
        <v>92</v>
      </c>
      <c r="AT299" s="201" t="s">
        <v>82</v>
      </c>
      <c r="AU299" s="201" t="s">
        <v>83</v>
      </c>
      <c r="AY299" s="200" t="s">
        <v>127</v>
      </c>
      <c r="BK299" s="202">
        <f>BK300+BK312+BK347+BK391+BK396+BK401+BK419+BK427+BK435</f>
        <v>0</v>
      </c>
    </row>
    <row r="300" spans="1:65" s="12" customFormat="1" ht="22.9" customHeight="1">
      <c r="B300" s="189"/>
      <c r="C300" s="190"/>
      <c r="D300" s="191" t="s">
        <v>82</v>
      </c>
      <c r="E300" s="203" t="s">
        <v>515</v>
      </c>
      <c r="F300" s="203" t="s">
        <v>516</v>
      </c>
      <c r="G300" s="190"/>
      <c r="H300" s="190"/>
      <c r="I300" s="193"/>
      <c r="J300" s="204">
        <f>BK300</f>
        <v>0</v>
      </c>
      <c r="K300" s="190"/>
      <c r="L300" s="195"/>
      <c r="M300" s="196"/>
      <c r="N300" s="197"/>
      <c r="O300" s="197"/>
      <c r="P300" s="198">
        <f>SUM(P301:P311)</f>
        <v>0</v>
      </c>
      <c r="Q300" s="197"/>
      <c r="R300" s="198">
        <f>SUM(R301:R311)</f>
        <v>0.40674680000000002</v>
      </c>
      <c r="S300" s="197"/>
      <c r="T300" s="199">
        <f>SUM(T301:T311)</f>
        <v>0</v>
      </c>
      <c r="AR300" s="200" t="s">
        <v>92</v>
      </c>
      <c r="AT300" s="201" t="s">
        <v>82</v>
      </c>
      <c r="AU300" s="201" t="s">
        <v>90</v>
      </c>
      <c r="AY300" s="200" t="s">
        <v>127</v>
      </c>
      <c r="BK300" s="202">
        <f>SUM(BK301:BK311)</f>
        <v>0</v>
      </c>
    </row>
    <row r="301" spans="1:65" s="2" customFormat="1" ht="16.5" customHeight="1">
      <c r="A301" s="36"/>
      <c r="B301" s="37"/>
      <c r="C301" s="205" t="s">
        <v>517</v>
      </c>
      <c r="D301" s="205" t="s">
        <v>130</v>
      </c>
      <c r="E301" s="206" t="s">
        <v>518</v>
      </c>
      <c r="F301" s="207" t="s">
        <v>519</v>
      </c>
      <c r="G301" s="208" t="s">
        <v>211</v>
      </c>
      <c r="H301" s="209">
        <v>208.59200000000001</v>
      </c>
      <c r="I301" s="210"/>
      <c r="J301" s="211">
        <f>ROUND(I301*H301,2)</f>
        <v>0</v>
      </c>
      <c r="K301" s="207" t="s">
        <v>134</v>
      </c>
      <c r="L301" s="41"/>
      <c r="M301" s="212" t="s">
        <v>1</v>
      </c>
      <c r="N301" s="213" t="s">
        <v>48</v>
      </c>
      <c r="O301" s="73"/>
      <c r="P301" s="214">
        <f>O301*H301</f>
        <v>0</v>
      </c>
      <c r="Q301" s="214">
        <v>0</v>
      </c>
      <c r="R301" s="214">
        <f>Q301*H301</f>
        <v>0</v>
      </c>
      <c r="S301" s="214">
        <v>0</v>
      </c>
      <c r="T301" s="215">
        <f>S301*H301</f>
        <v>0</v>
      </c>
      <c r="U301" s="36"/>
      <c r="V301" s="36"/>
      <c r="W301" s="36"/>
      <c r="X301" s="36"/>
      <c r="Y301" s="36"/>
      <c r="Z301" s="36"/>
      <c r="AA301" s="36"/>
      <c r="AB301" s="36"/>
      <c r="AC301" s="36"/>
      <c r="AD301" s="36"/>
      <c r="AE301" s="36"/>
      <c r="AR301" s="216" t="s">
        <v>279</v>
      </c>
      <c r="AT301" s="216" t="s">
        <v>130</v>
      </c>
      <c r="AU301" s="216" t="s">
        <v>92</v>
      </c>
      <c r="AY301" s="18" t="s">
        <v>127</v>
      </c>
      <c r="BE301" s="217">
        <f>IF(N301="základní",J301,0)</f>
        <v>0</v>
      </c>
      <c r="BF301" s="217">
        <f>IF(N301="snížená",J301,0)</f>
        <v>0</v>
      </c>
      <c r="BG301" s="217">
        <f>IF(N301="zákl. přenesená",J301,0)</f>
        <v>0</v>
      </c>
      <c r="BH301" s="217">
        <f>IF(N301="sníž. přenesená",J301,0)</f>
        <v>0</v>
      </c>
      <c r="BI301" s="217">
        <f>IF(N301="nulová",J301,0)</f>
        <v>0</v>
      </c>
      <c r="BJ301" s="18" t="s">
        <v>90</v>
      </c>
      <c r="BK301" s="217">
        <f>ROUND(I301*H301,2)</f>
        <v>0</v>
      </c>
      <c r="BL301" s="18" t="s">
        <v>279</v>
      </c>
      <c r="BM301" s="216" t="s">
        <v>520</v>
      </c>
    </row>
    <row r="302" spans="1:65" s="13" customFormat="1">
      <c r="B302" s="226"/>
      <c r="C302" s="227"/>
      <c r="D302" s="218" t="s">
        <v>213</v>
      </c>
      <c r="E302" s="228" t="s">
        <v>1</v>
      </c>
      <c r="F302" s="229" t="s">
        <v>269</v>
      </c>
      <c r="G302" s="227"/>
      <c r="H302" s="230">
        <v>208.59200000000001</v>
      </c>
      <c r="I302" s="231"/>
      <c r="J302" s="227"/>
      <c r="K302" s="227"/>
      <c r="L302" s="232"/>
      <c r="M302" s="233"/>
      <c r="N302" s="234"/>
      <c r="O302" s="234"/>
      <c r="P302" s="234"/>
      <c r="Q302" s="234"/>
      <c r="R302" s="234"/>
      <c r="S302" s="234"/>
      <c r="T302" s="235"/>
      <c r="AT302" s="236" t="s">
        <v>213</v>
      </c>
      <c r="AU302" s="236" t="s">
        <v>92</v>
      </c>
      <c r="AV302" s="13" t="s">
        <v>92</v>
      </c>
      <c r="AW302" s="13" t="s">
        <v>38</v>
      </c>
      <c r="AX302" s="13" t="s">
        <v>83</v>
      </c>
      <c r="AY302" s="236" t="s">
        <v>127</v>
      </c>
    </row>
    <row r="303" spans="1:65" s="14" customFormat="1">
      <c r="B303" s="237"/>
      <c r="C303" s="238"/>
      <c r="D303" s="218" t="s">
        <v>213</v>
      </c>
      <c r="E303" s="239" t="s">
        <v>1</v>
      </c>
      <c r="F303" s="240" t="s">
        <v>215</v>
      </c>
      <c r="G303" s="238"/>
      <c r="H303" s="241">
        <v>208.59200000000001</v>
      </c>
      <c r="I303" s="242"/>
      <c r="J303" s="238"/>
      <c r="K303" s="238"/>
      <c r="L303" s="243"/>
      <c r="M303" s="244"/>
      <c r="N303" s="245"/>
      <c r="O303" s="245"/>
      <c r="P303" s="245"/>
      <c r="Q303" s="245"/>
      <c r="R303" s="245"/>
      <c r="S303" s="245"/>
      <c r="T303" s="246"/>
      <c r="AT303" s="247" t="s">
        <v>213</v>
      </c>
      <c r="AU303" s="247" t="s">
        <v>92</v>
      </c>
      <c r="AV303" s="14" t="s">
        <v>152</v>
      </c>
      <c r="AW303" s="14" t="s">
        <v>38</v>
      </c>
      <c r="AX303" s="14" t="s">
        <v>90</v>
      </c>
      <c r="AY303" s="247" t="s">
        <v>127</v>
      </c>
    </row>
    <row r="304" spans="1:65" s="2" customFormat="1" ht="16.5" customHeight="1">
      <c r="A304" s="36"/>
      <c r="B304" s="37"/>
      <c r="C304" s="248" t="s">
        <v>521</v>
      </c>
      <c r="D304" s="248" t="s">
        <v>280</v>
      </c>
      <c r="E304" s="249" t="s">
        <v>522</v>
      </c>
      <c r="F304" s="250" t="s">
        <v>523</v>
      </c>
      <c r="G304" s="251" t="s">
        <v>234</v>
      </c>
      <c r="H304" s="252">
        <v>7.2999999999999995E-2</v>
      </c>
      <c r="I304" s="253"/>
      <c r="J304" s="254">
        <f>ROUND(I304*H304,2)</f>
        <v>0</v>
      </c>
      <c r="K304" s="250" t="s">
        <v>134</v>
      </c>
      <c r="L304" s="255"/>
      <c r="M304" s="256" t="s">
        <v>1</v>
      </c>
      <c r="N304" s="257" t="s">
        <v>48</v>
      </c>
      <c r="O304" s="73"/>
      <c r="P304" s="214">
        <f>O304*H304</f>
        <v>0</v>
      </c>
      <c r="Q304" s="214">
        <v>1</v>
      </c>
      <c r="R304" s="214">
        <f>Q304*H304</f>
        <v>7.2999999999999995E-2</v>
      </c>
      <c r="S304" s="214">
        <v>0</v>
      </c>
      <c r="T304" s="215">
        <f>S304*H304</f>
        <v>0</v>
      </c>
      <c r="U304" s="36"/>
      <c r="V304" s="36"/>
      <c r="W304" s="36"/>
      <c r="X304" s="36"/>
      <c r="Y304" s="36"/>
      <c r="Z304" s="36"/>
      <c r="AA304" s="36"/>
      <c r="AB304" s="36"/>
      <c r="AC304" s="36"/>
      <c r="AD304" s="36"/>
      <c r="AE304" s="36"/>
      <c r="AR304" s="216" t="s">
        <v>350</v>
      </c>
      <c r="AT304" s="216" t="s">
        <v>280</v>
      </c>
      <c r="AU304" s="216" t="s">
        <v>92</v>
      </c>
      <c r="AY304" s="18" t="s">
        <v>127</v>
      </c>
      <c r="BE304" s="217">
        <f>IF(N304="základní",J304,0)</f>
        <v>0</v>
      </c>
      <c r="BF304" s="217">
        <f>IF(N304="snížená",J304,0)</f>
        <v>0</v>
      </c>
      <c r="BG304" s="217">
        <f>IF(N304="zákl. přenesená",J304,0)</f>
        <v>0</v>
      </c>
      <c r="BH304" s="217">
        <f>IF(N304="sníž. přenesená",J304,0)</f>
        <v>0</v>
      </c>
      <c r="BI304" s="217">
        <f>IF(N304="nulová",J304,0)</f>
        <v>0</v>
      </c>
      <c r="BJ304" s="18" t="s">
        <v>90</v>
      </c>
      <c r="BK304" s="217">
        <f>ROUND(I304*H304,2)</f>
        <v>0</v>
      </c>
      <c r="BL304" s="18" t="s">
        <v>279</v>
      </c>
      <c r="BM304" s="216" t="s">
        <v>524</v>
      </c>
    </row>
    <row r="305" spans="1:65" s="13" customFormat="1">
      <c r="B305" s="226"/>
      <c r="C305" s="227"/>
      <c r="D305" s="218" t="s">
        <v>213</v>
      </c>
      <c r="E305" s="227"/>
      <c r="F305" s="229" t="s">
        <v>525</v>
      </c>
      <c r="G305" s="227"/>
      <c r="H305" s="230">
        <v>7.2999999999999995E-2</v>
      </c>
      <c r="I305" s="231"/>
      <c r="J305" s="227"/>
      <c r="K305" s="227"/>
      <c r="L305" s="232"/>
      <c r="M305" s="233"/>
      <c r="N305" s="234"/>
      <c r="O305" s="234"/>
      <c r="P305" s="234"/>
      <c r="Q305" s="234"/>
      <c r="R305" s="234"/>
      <c r="S305" s="234"/>
      <c r="T305" s="235"/>
      <c r="AT305" s="236" t="s">
        <v>213</v>
      </c>
      <c r="AU305" s="236" t="s">
        <v>92</v>
      </c>
      <c r="AV305" s="13" t="s">
        <v>92</v>
      </c>
      <c r="AW305" s="13" t="s">
        <v>4</v>
      </c>
      <c r="AX305" s="13" t="s">
        <v>90</v>
      </c>
      <c r="AY305" s="236" t="s">
        <v>127</v>
      </c>
    </row>
    <row r="306" spans="1:65" s="2" customFormat="1" ht="16.5" customHeight="1">
      <c r="A306" s="36"/>
      <c r="B306" s="37"/>
      <c r="C306" s="205" t="s">
        <v>526</v>
      </c>
      <c r="D306" s="205" t="s">
        <v>130</v>
      </c>
      <c r="E306" s="206" t="s">
        <v>527</v>
      </c>
      <c r="F306" s="207" t="s">
        <v>528</v>
      </c>
      <c r="G306" s="208" t="s">
        <v>211</v>
      </c>
      <c r="H306" s="209">
        <v>208.59200000000001</v>
      </c>
      <c r="I306" s="210"/>
      <c r="J306" s="211">
        <f>ROUND(I306*H306,2)</f>
        <v>0</v>
      </c>
      <c r="K306" s="207" t="s">
        <v>134</v>
      </c>
      <c r="L306" s="41"/>
      <c r="M306" s="212" t="s">
        <v>1</v>
      </c>
      <c r="N306" s="213" t="s">
        <v>48</v>
      </c>
      <c r="O306" s="73"/>
      <c r="P306" s="214">
        <f>O306*H306</f>
        <v>0</v>
      </c>
      <c r="Q306" s="214">
        <v>4.0000000000000002E-4</v>
      </c>
      <c r="R306" s="214">
        <f>Q306*H306</f>
        <v>8.3436800000000005E-2</v>
      </c>
      <c r="S306" s="214">
        <v>0</v>
      </c>
      <c r="T306" s="215">
        <f>S306*H306</f>
        <v>0</v>
      </c>
      <c r="U306" s="36"/>
      <c r="V306" s="36"/>
      <c r="W306" s="36"/>
      <c r="X306" s="36"/>
      <c r="Y306" s="36"/>
      <c r="Z306" s="36"/>
      <c r="AA306" s="36"/>
      <c r="AB306" s="36"/>
      <c r="AC306" s="36"/>
      <c r="AD306" s="36"/>
      <c r="AE306" s="36"/>
      <c r="AR306" s="216" t="s">
        <v>279</v>
      </c>
      <c r="AT306" s="216" t="s">
        <v>130</v>
      </c>
      <c r="AU306" s="216" t="s">
        <v>92</v>
      </c>
      <c r="AY306" s="18" t="s">
        <v>127</v>
      </c>
      <c r="BE306" s="217">
        <f>IF(N306="základní",J306,0)</f>
        <v>0</v>
      </c>
      <c r="BF306" s="217">
        <f>IF(N306="snížená",J306,0)</f>
        <v>0</v>
      </c>
      <c r="BG306" s="217">
        <f>IF(N306="zákl. přenesená",J306,0)</f>
        <v>0</v>
      </c>
      <c r="BH306" s="217">
        <f>IF(N306="sníž. přenesená",J306,0)</f>
        <v>0</v>
      </c>
      <c r="BI306" s="217">
        <f>IF(N306="nulová",J306,0)</f>
        <v>0</v>
      </c>
      <c r="BJ306" s="18" t="s">
        <v>90</v>
      </c>
      <c r="BK306" s="217">
        <f>ROUND(I306*H306,2)</f>
        <v>0</v>
      </c>
      <c r="BL306" s="18" t="s">
        <v>279</v>
      </c>
      <c r="BM306" s="216" t="s">
        <v>529</v>
      </c>
    </row>
    <row r="307" spans="1:65" s="13" customFormat="1">
      <c r="B307" s="226"/>
      <c r="C307" s="227"/>
      <c r="D307" s="218" t="s">
        <v>213</v>
      </c>
      <c r="E307" s="228" t="s">
        <v>1</v>
      </c>
      <c r="F307" s="229" t="s">
        <v>269</v>
      </c>
      <c r="G307" s="227"/>
      <c r="H307" s="230">
        <v>208.59200000000001</v>
      </c>
      <c r="I307" s="231"/>
      <c r="J307" s="227"/>
      <c r="K307" s="227"/>
      <c r="L307" s="232"/>
      <c r="M307" s="233"/>
      <c r="N307" s="234"/>
      <c r="O307" s="234"/>
      <c r="P307" s="234"/>
      <c r="Q307" s="234"/>
      <c r="R307" s="234"/>
      <c r="S307" s="234"/>
      <c r="T307" s="235"/>
      <c r="AT307" s="236" t="s">
        <v>213</v>
      </c>
      <c r="AU307" s="236" t="s">
        <v>92</v>
      </c>
      <c r="AV307" s="13" t="s">
        <v>92</v>
      </c>
      <c r="AW307" s="13" t="s">
        <v>38</v>
      </c>
      <c r="AX307" s="13" t="s">
        <v>83</v>
      </c>
      <c r="AY307" s="236" t="s">
        <v>127</v>
      </c>
    </row>
    <row r="308" spans="1:65" s="14" customFormat="1">
      <c r="B308" s="237"/>
      <c r="C308" s="238"/>
      <c r="D308" s="218" t="s">
        <v>213</v>
      </c>
      <c r="E308" s="239" t="s">
        <v>1</v>
      </c>
      <c r="F308" s="240" t="s">
        <v>215</v>
      </c>
      <c r="G308" s="238"/>
      <c r="H308" s="241">
        <v>208.59200000000001</v>
      </c>
      <c r="I308" s="242"/>
      <c r="J308" s="238"/>
      <c r="K308" s="238"/>
      <c r="L308" s="243"/>
      <c r="M308" s="244"/>
      <c r="N308" s="245"/>
      <c r="O308" s="245"/>
      <c r="P308" s="245"/>
      <c r="Q308" s="245"/>
      <c r="R308" s="245"/>
      <c r="S308" s="245"/>
      <c r="T308" s="246"/>
      <c r="AT308" s="247" t="s">
        <v>213</v>
      </c>
      <c r="AU308" s="247" t="s">
        <v>92</v>
      </c>
      <c r="AV308" s="14" t="s">
        <v>152</v>
      </c>
      <c r="AW308" s="14" t="s">
        <v>38</v>
      </c>
      <c r="AX308" s="14" t="s">
        <v>90</v>
      </c>
      <c r="AY308" s="247" t="s">
        <v>127</v>
      </c>
    </row>
    <row r="309" spans="1:65" s="2" customFormat="1" ht="16.5" customHeight="1">
      <c r="A309" s="36"/>
      <c r="B309" s="37"/>
      <c r="C309" s="248" t="s">
        <v>530</v>
      </c>
      <c r="D309" s="248" t="s">
        <v>280</v>
      </c>
      <c r="E309" s="249" t="s">
        <v>531</v>
      </c>
      <c r="F309" s="250" t="s">
        <v>532</v>
      </c>
      <c r="G309" s="251" t="s">
        <v>211</v>
      </c>
      <c r="H309" s="252">
        <v>250.31</v>
      </c>
      <c r="I309" s="253"/>
      <c r="J309" s="254">
        <f>ROUND(I309*H309,2)</f>
        <v>0</v>
      </c>
      <c r="K309" s="250" t="s">
        <v>134</v>
      </c>
      <c r="L309" s="255"/>
      <c r="M309" s="256" t="s">
        <v>1</v>
      </c>
      <c r="N309" s="257" t="s">
        <v>48</v>
      </c>
      <c r="O309" s="73"/>
      <c r="P309" s="214">
        <f>O309*H309</f>
        <v>0</v>
      </c>
      <c r="Q309" s="214">
        <v>1E-3</v>
      </c>
      <c r="R309" s="214">
        <f>Q309*H309</f>
        <v>0.25031000000000003</v>
      </c>
      <c r="S309" s="214">
        <v>0</v>
      </c>
      <c r="T309" s="215">
        <f>S309*H309</f>
        <v>0</v>
      </c>
      <c r="U309" s="36"/>
      <c r="V309" s="36"/>
      <c r="W309" s="36"/>
      <c r="X309" s="36"/>
      <c r="Y309" s="36"/>
      <c r="Z309" s="36"/>
      <c r="AA309" s="36"/>
      <c r="AB309" s="36"/>
      <c r="AC309" s="36"/>
      <c r="AD309" s="36"/>
      <c r="AE309" s="36"/>
      <c r="AR309" s="216" t="s">
        <v>350</v>
      </c>
      <c r="AT309" s="216" t="s">
        <v>280</v>
      </c>
      <c r="AU309" s="216" t="s">
        <v>92</v>
      </c>
      <c r="AY309" s="18" t="s">
        <v>127</v>
      </c>
      <c r="BE309" s="217">
        <f>IF(N309="základní",J309,0)</f>
        <v>0</v>
      </c>
      <c r="BF309" s="217">
        <f>IF(N309="snížená",J309,0)</f>
        <v>0</v>
      </c>
      <c r="BG309" s="217">
        <f>IF(N309="zákl. přenesená",J309,0)</f>
        <v>0</v>
      </c>
      <c r="BH309" s="217">
        <f>IF(N309="sníž. přenesená",J309,0)</f>
        <v>0</v>
      </c>
      <c r="BI309" s="217">
        <f>IF(N309="nulová",J309,0)</f>
        <v>0</v>
      </c>
      <c r="BJ309" s="18" t="s">
        <v>90</v>
      </c>
      <c r="BK309" s="217">
        <f>ROUND(I309*H309,2)</f>
        <v>0</v>
      </c>
      <c r="BL309" s="18" t="s">
        <v>279</v>
      </c>
      <c r="BM309" s="216" t="s">
        <v>533</v>
      </c>
    </row>
    <row r="310" spans="1:65" s="13" customFormat="1">
      <c r="B310" s="226"/>
      <c r="C310" s="227"/>
      <c r="D310" s="218" t="s">
        <v>213</v>
      </c>
      <c r="E310" s="227"/>
      <c r="F310" s="229" t="s">
        <v>534</v>
      </c>
      <c r="G310" s="227"/>
      <c r="H310" s="230">
        <v>250.31</v>
      </c>
      <c r="I310" s="231"/>
      <c r="J310" s="227"/>
      <c r="K310" s="227"/>
      <c r="L310" s="232"/>
      <c r="M310" s="233"/>
      <c r="N310" s="234"/>
      <c r="O310" s="234"/>
      <c r="P310" s="234"/>
      <c r="Q310" s="234"/>
      <c r="R310" s="234"/>
      <c r="S310" s="234"/>
      <c r="T310" s="235"/>
      <c r="AT310" s="236" t="s">
        <v>213</v>
      </c>
      <c r="AU310" s="236" t="s">
        <v>92</v>
      </c>
      <c r="AV310" s="13" t="s">
        <v>92</v>
      </c>
      <c r="AW310" s="13" t="s">
        <v>4</v>
      </c>
      <c r="AX310" s="13" t="s">
        <v>90</v>
      </c>
      <c r="AY310" s="236" t="s">
        <v>127</v>
      </c>
    </row>
    <row r="311" spans="1:65" s="2" customFormat="1" ht="16.5" customHeight="1">
      <c r="A311" s="36"/>
      <c r="B311" s="37"/>
      <c r="C311" s="205" t="s">
        <v>535</v>
      </c>
      <c r="D311" s="205" t="s">
        <v>130</v>
      </c>
      <c r="E311" s="206" t="s">
        <v>536</v>
      </c>
      <c r="F311" s="207" t="s">
        <v>537</v>
      </c>
      <c r="G311" s="208" t="s">
        <v>538</v>
      </c>
      <c r="H311" s="279"/>
      <c r="I311" s="210"/>
      <c r="J311" s="211">
        <f>ROUND(I311*H311,2)</f>
        <v>0</v>
      </c>
      <c r="K311" s="207" t="s">
        <v>134</v>
      </c>
      <c r="L311" s="41"/>
      <c r="M311" s="212" t="s">
        <v>1</v>
      </c>
      <c r="N311" s="213" t="s">
        <v>48</v>
      </c>
      <c r="O311" s="73"/>
      <c r="P311" s="214">
        <f>O311*H311</f>
        <v>0</v>
      </c>
      <c r="Q311" s="214">
        <v>0</v>
      </c>
      <c r="R311" s="214">
        <f>Q311*H311</f>
        <v>0</v>
      </c>
      <c r="S311" s="214">
        <v>0</v>
      </c>
      <c r="T311" s="215">
        <f>S311*H311</f>
        <v>0</v>
      </c>
      <c r="U311" s="36"/>
      <c r="V311" s="36"/>
      <c r="W311" s="36"/>
      <c r="X311" s="36"/>
      <c r="Y311" s="36"/>
      <c r="Z311" s="36"/>
      <c r="AA311" s="36"/>
      <c r="AB311" s="36"/>
      <c r="AC311" s="36"/>
      <c r="AD311" s="36"/>
      <c r="AE311" s="36"/>
      <c r="AR311" s="216" t="s">
        <v>279</v>
      </c>
      <c r="AT311" s="216" t="s">
        <v>130</v>
      </c>
      <c r="AU311" s="216" t="s">
        <v>92</v>
      </c>
      <c r="AY311" s="18" t="s">
        <v>127</v>
      </c>
      <c r="BE311" s="217">
        <f>IF(N311="základní",J311,0)</f>
        <v>0</v>
      </c>
      <c r="BF311" s="217">
        <f>IF(N311="snížená",J311,0)</f>
        <v>0</v>
      </c>
      <c r="BG311" s="217">
        <f>IF(N311="zákl. přenesená",J311,0)</f>
        <v>0</v>
      </c>
      <c r="BH311" s="217">
        <f>IF(N311="sníž. přenesená",J311,0)</f>
        <v>0</v>
      </c>
      <c r="BI311" s="217">
        <f>IF(N311="nulová",J311,0)</f>
        <v>0</v>
      </c>
      <c r="BJ311" s="18" t="s">
        <v>90</v>
      </c>
      <c r="BK311" s="217">
        <f>ROUND(I311*H311,2)</f>
        <v>0</v>
      </c>
      <c r="BL311" s="18" t="s">
        <v>279</v>
      </c>
      <c r="BM311" s="216" t="s">
        <v>539</v>
      </c>
    </row>
    <row r="312" spans="1:65" s="12" customFormat="1" ht="22.9" customHeight="1">
      <c r="B312" s="189"/>
      <c r="C312" s="190"/>
      <c r="D312" s="191" t="s">
        <v>82</v>
      </c>
      <c r="E312" s="203" t="s">
        <v>540</v>
      </c>
      <c r="F312" s="203" t="s">
        <v>541</v>
      </c>
      <c r="G312" s="190"/>
      <c r="H312" s="190"/>
      <c r="I312" s="193"/>
      <c r="J312" s="204">
        <f>BK312</f>
        <v>0</v>
      </c>
      <c r="K312" s="190"/>
      <c r="L312" s="195"/>
      <c r="M312" s="196"/>
      <c r="N312" s="197"/>
      <c r="O312" s="197"/>
      <c r="P312" s="198">
        <f>SUM(P313:P346)</f>
        <v>0</v>
      </c>
      <c r="Q312" s="197"/>
      <c r="R312" s="198">
        <f>SUM(R313:R346)</f>
        <v>10.287276419999998</v>
      </c>
      <c r="S312" s="197"/>
      <c r="T312" s="199">
        <f>SUM(T313:T346)</f>
        <v>0</v>
      </c>
      <c r="AR312" s="200" t="s">
        <v>92</v>
      </c>
      <c r="AT312" s="201" t="s">
        <v>82</v>
      </c>
      <c r="AU312" s="201" t="s">
        <v>90</v>
      </c>
      <c r="AY312" s="200" t="s">
        <v>127</v>
      </c>
      <c r="BK312" s="202">
        <f>SUM(BK313:BK346)</f>
        <v>0</v>
      </c>
    </row>
    <row r="313" spans="1:65" s="2" customFormat="1" ht="16.5" customHeight="1">
      <c r="A313" s="36"/>
      <c r="B313" s="37"/>
      <c r="C313" s="205" t="s">
        <v>542</v>
      </c>
      <c r="D313" s="205" t="s">
        <v>130</v>
      </c>
      <c r="E313" s="206" t="s">
        <v>543</v>
      </c>
      <c r="F313" s="207" t="s">
        <v>544</v>
      </c>
      <c r="G313" s="208" t="s">
        <v>211</v>
      </c>
      <c r="H313" s="209">
        <v>1233.08</v>
      </c>
      <c r="I313" s="210"/>
      <c r="J313" s="211">
        <f>ROUND(I313*H313,2)</f>
        <v>0</v>
      </c>
      <c r="K313" s="207" t="s">
        <v>134</v>
      </c>
      <c r="L313" s="41"/>
      <c r="M313" s="212" t="s">
        <v>1</v>
      </c>
      <c r="N313" s="213" t="s">
        <v>48</v>
      </c>
      <c r="O313" s="73"/>
      <c r="P313" s="214">
        <f>O313*H313</f>
        <v>0</v>
      </c>
      <c r="Q313" s="214">
        <v>4.4999999999999999E-4</v>
      </c>
      <c r="R313" s="214">
        <f>Q313*H313</f>
        <v>0.55488599999999999</v>
      </c>
      <c r="S313" s="214">
        <v>0</v>
      </c>
      <c r="T313" s="215">
        <f>S313*H313</f>
        <v>0</v>
      </c>
      <c r="U313" s="36"/>
      <c r="V313" s="36"/>
      <c r="W313" s="36"/>
      <c r="X313" s="36"/>
      <c r="Y313" s="36"/>
      <c r="Z313" s="36"/>
      <c r="AA313" s="36"/>
      <c r="AB313" s="36"/>
      <c r="AC313" s="36"/>
      <c r="AD313" s="36"/>
      <c r="AE313" s="36"/>
      <c r="AR313" s="216" t="s">
        <v>279</v>
      </c>
      <c r="AT313" s="216" t="s">
        <v>130</v>
      </c>
      <c r="AU313" s="216" t="s">
        <v>92</v>
      </c>
      <c r="AY313" s="18" t="s">
        <v>127</v>
      </c>
      <c r="BE313" s="217">
        <f>IF(N313="základní",J313,0)</f>
        <v>0</v>
      </c>
      <c r="BF313" s="217">
        <f>IF(N313="snížená",J313,0)</f>
        <v>0</v>
      </c>
      <c r="BG313" s="217">
        <f>IF(N313="zákl. přenesená",J313,0)</f>
        <v>0</v>
      </c>
      <c r="BH313" s="217">
        <f>IF(N313="sníž. přenesená",J313,0)</f>
        <v>0</v>
      </c>
      <c r="BI313" s="217">
        <f>IF(N313="nulová",J313,0)</f>
        <v>0</v>
      </c>
      <c r="BJ313" s="18" t="s">
        <v>90</v>
      </c>
      <c r="BK313" s="217">
        <f>ROUND(I313*H313,2)</f>
        <v>0</v>
      </c>
      <c r="BL313" s="18" t="s">
        <v>279</v>
      </c>
      <c r="BM313" s="216" t="s">
        <v>545</v>
      </c>
    </row>
    <row r="314" spans="1:65" s="2" customFormat="1" ht="68.25">
      <c r="A314" s="36"/>
      <c r="B314" s="37"/>
      <c r="C314" s="38"/>
      <c r="D314" s="218" t="s">
        <v>137</v>
      </c>
      <c r="E314" s="38"/>
      <c r="F314" s="219" t="s">
        <v>546</v>
      </c>
      <c r="G314" s="38"/>
      <c r="H314" s="38"/>
      <c r="I314" s="117"/>
      <c r="J314" s="38"/>
      <c r="K314" s="38"/>
      <c r="L314" s="41"/>
      <c r="M314" s="220"/>
      <c r="N314" s="221"/>
      <c r="O314" s="73"/>
      <c r="P314" s="73"/>
      <c r="Q314" s="73"/>
      <c r="R314" s="73"/>
      <c r="S314" s="73"/>
      <c r="T314" s="74"/>
      <c r="U314" s="36"/>
      <c r="V314" s="36"/>
      <c r="W314" s="36"/>
      <c r="X314" s="36"/>
      <c r="Y314" s="36"/>
      <c r="Z314" s="36"/>
      <c r="AA314" s="36"/>
      <c r="AB314" s="36"/>
      <c r="AC314" s="36"/>
      <c r="AD314" s="36"/>
      <c r="AE314" s="36"/>
      <c r="AT314" s="18" t="s">
        <v>137</v>
      </c>
      <c r="AU314" s="18" t="s">
        <v>92</v>
      </c>
    </row>
    <row r="315" spans="1:65" s="13" customFormat="1">
      <c r="B315" s="226"/>
      <c r="C315" s="227"/>
      <c r="D315" s="218" t="s">
        <v>213</v>
      </c>
      <c r="E315" s="228" t="s">
        <v>1</v>
      </c>
      <c r="F315" s="229" t="s">
        <v>547</v>
      </c>
      <c r="G315" s="227"/>
      <c r="H315" s="230">
        <v>1201.32</v>
      </c>
      <c r="I315" s="231"/>
      <c r="J315" s="227"/>
      <c r="K315" s="227"/>
      <c r="L315" s="232"/>
      <c r="M315" s="233"/>
      <c r="N315" s="234"/>
      <c r="O315" s="234"/>
      <c r="P315" s="234"/>
      <c r="Q315" s="234"/>
      <c r="R315" s="234"/>
      <c r="S315" s="234"/>
      <c r="T315" s="235"/>
      <c r="AT315" s="236" t="s">
        <v>213</v>
      </c>
      <c r="AU315" s="236" t="s">
        <v>92</v>
      </c>
      <c r="AV315" s="13" t="s">
        <v>92</v>
      </c>
      <c r="AW315" s="13" t="s">
        <v>38</v>
      </c>
      <c r="AX315" s="13" t="s">
        <v>83</v>
      </c>
      <c r="AY315" s="236" t="s">
        <v>127</v>
      </c>
    </row>
    <row r="316" spans="1:65" s="13" customFormat="1">
      <c r="B316" s="226"/>
      <c r="C316" s="227"/>
      <c r="D316" s="218" t="s">
        <v>213</v>
      </c>
      <c r="E316" s="228" t="s">
        <v>1</v>
      </c>
      <c r="F316" s="229" t="s">
        <v>548</v>
      </c>
      <c r="G316" s="227"/>
      <c r="H316" s="230">
        <v>31.76</v>
      </c>
      <c r="I316" s="231"/>
      <c r="J316" s="227"/>
      <c r="K316" s="227"/>
      <c r="L316" s="232"/>
      <c r="M316" s="233"/>
      <c r="N316" s="234"/>
      <c r="O316" s="234"/>
      <c r="P316" s="234"/>
      <c r="Q316" s="234"/>
      <c r="R316" s="234"/>
      <c r="S316" s="234"/>
      <c r="T316" s="235"/>
      <c r="AT316" s="236" t="s">
        <v>213</v>
      </c>
      <c r="AU316" s="236" t="s">
        <v>92</v>
      </c>
      <c r="AV316" s="13" t="s">
        <v>92</v>
      </c>
      <c r="AW316" s="13" t="s">
        <v>38</v>
      </c>
      <c r="AX316" s="13" t="s">
        <v>83</v>
      </c>
      <c r="AY316" s="236" t="s">
        <v>127</v>
      </c>
    </row>
    <row r="317" spans="1:65" s="14" customFormat="1">
      <c r="B317" s="237"/>
      <c r="C317" s="238"/>
      <c r="D317" s="218" t="s">
        <v>213</v>
      </c>
      <c r="E317" s="239" t="s">
        <v>1</v>
      </c>
      <c r="F317" s="240" t="s">
        <v>215</v>
      </c>
      <c r="G317" s="238"/>
      <c r="H317" s="241">
        <v>1233.08</v>
      </c>
      <c r="I317" s="242"/>
      <c r="J317" s="238"/>
      <c r="K317" s="238"/>
      <c r="L317" s="243"/>
      <c r="M317" s="244"/>
      <c r="N317" s="245"/>
      <c r="O317" s="245"/>
      <c r="P317" s="245"/>
      <c r="Q317" s="245"/>
      <c r="R317" s="245"/>
      <c r="S317" s="245"/>
      <c r="T317" s="246"/>
      <c r="AT317" s="247" t="s">
        <v>213</v>
      </c>
      <c r="AU317" s="247" t="s">
        <v>92</v>
      </c>
      <c r="AV317" s="14" t="s">
        <v>152</v>
      </c>
      <c r="AW317" s="14" t="s">
        <v>38</v>
      </c>
      <c r="AX317" s="14" t="s">
        <v>90</v>
      </c>
      <c r="AY317" s="247" t="s">
        <v>127</v>
      </c>
    </row>
    <row r="318" spans="1:65" s="2" customFormat="1" ht="16.5" customHeight="1">
      <c r="A318" s="36"/>
      <c r="B318" s="37"/>
      <c r="C318" s="205" t="s">
        <v>549</v>
      </c>
      <c r="D318" s="205" t="s">
        <v>130</v>
      </c>
      <c r="E318" s="206" t="s">
        <v>550</v>
      </c>
      <c r="F318" s="207" t="s">
        <v>551</v>
      </c>
      <c r="G318" s="208" t="s">
        <v>211</v>
      </c>
      <c r="H318" s="209">
        <v>1403.7550000000001</v>
      </c>
      <c r="I318" s="210"/>
      <c r="J318" s="211">
        <f>ROUND(I318*H318,2)</f>
        <v>0</v>
      </c>
      <c r="K318" s="207" t="s">
        <v>134</v>
      </c>
      <c r="L318" s="41"/>
      <c r="M318" s="212" t="s">
        <v>1</v>
      </c>
      <c r="N318" s="213" t="s">
        <v>48</v>
      </c>
      <c r="O318" s="73"/>
      <c r="P318" s="214">
        <f>O318*H318</f>
        <v>0</v>
      </c>
      <c r="Q318" s="214">
        <v>0</v>
      </c>
      <c r="R318" s="214">
        <f>Q318*H318</f>
        <v>0</v>
      </c>
      <c r="S318" s="214">
        <v>0</v>
      </c>
      <c r="T318" s="215">
        <f>S318*H318</f>
        <v>0</v>
      </c>
      <c r="U318" s="36"/>
      <c r="V318" s="36"/>
      <c r="W318" s="36"/>
      <c r="X318" s="36"/>
      <c r="Y318" s="36"/>
      <c r="Z318" s="36"/>
      <c r="AA318" s="36"/>
      <c r="AB318" s="36"/>
      <c r="AC318" s="36"/>
      <c r="AD318" s="36"/>
      <c r="AE318" s="36"/>
      <c r="AR318" s="216" t="s">
        <v>279</v>
      </c>
      <c r="AT318" s="216" t="s">
        <v>130</v>
      </c>
      <c r="AU318" s="216" t="s">
        <v>92</v>
      </c>
      <c r="AY318" s="18" t="s">
        <v>127</v>
      </c>
      <c r="BE318" s="217">
        <f>IF(N318="základní",J318,0)</f>
        <v>0</v>
      </c>
      <c r="BF318" s="217">
        <f>IF(N318="snížená",J318,0)</f>
        <v>0</v>
      </c>
      <c r="BG318" s="217">
        <f>IF(N318="zákl. přenesená",J318,0)</f>
        <v>0</v>
      </c>
      <c r="BH318" s="217">
        <f>IF(N318="sníž. přenesená",J318,0)</f>
        <v>0</v>
      </c>
      <c r="BI318" s="217">
        <f>IF(N318="nulová",J318,0)</f>
        <v>0</v>
      </c>
      <c r="BJ318" s="18" t="s">
        <v>90</v>
      </c>
      <c r="BK318" s="217">
        <f>ROUND(I318*H318,2)</f>
        <v>0</v>
      </c>
      <c r="BL318" s="18" t="s">
        <v>279</v>
      </c>
      <c r="BM318" s="216" t="s">
        <v>552</v>
      </c>
    </row>
    <row r="319" spans="1:65" s="13" customFormat="1">
      <c r="B319" s="226"/>
      <c r="C319" s="227"/>
      <c r="D319" s="218" t="s">
        <v>213</v>
      </c>
      <c r="E319" s="228" t="s">
        <v>1</v>
      </c>
      <c r="F319" s="229" t="s">
        <v>547</v>
      </c>
      <c r="G319" s="227"/>
      <c r="H319" s="230">
        <v>1201.32</v>
      </c>
      <c r="I319" s="231"/>
      <c r="J319" s="227"/>
      <c r="K319" s="227"/>
      <c r="L319" s="232"/>
      <c r="M319" s="233"/>
      <c r="N319" s="234"/>
      <c r="O319" s="234"/>
      <c r="P319" s="234"/>
      <c r="Q319" s="234"/>
      <c r="R319" s="234"/>
      <c r="S319" s="234"/>
      <c r="T319" s="235"/>
      <c r="AT319" s="236" t="s">
        <v>213</v>
      </c>
      <c r="AU319" s="236" t="s">
        <v>92</v>
      </c>
      <c r="AV319" s="13" t="s">
        <v>92</v>
      </c>
      <c r="AW319" s="13" t="s">
        <v>38</v>
      </c>
      <c r="AX319" s="13" t="s">
        <v>83</v>
      </c>
      <c r="AY319" s="236" t="s">
        <v>127</v>
      </c>
    </row>
    <row r="320" spans="1:65" s="13" customFormat="1">
      <c r="B320" s="226"/>
      <c r="C320" s="227"/>
      <c r="D320" s="218" t="s">
        <v>213</v>
      </c>
      <c r="E320" s="228" t="s">
        <v>1</v>
      </c>
      <c r="F320" s="229" t="s">
        <v>548</v>
      </c>
      <c r="G320" s="227"/>
      <c r="H320" s="230">
        <v>31.76</v>
      </c>
      <c r="I320" s="231"/>
      <c r="J320" s="227"/>
      <c r="K320" s="227"/>
      <c r="L320" s="232"/>
      <c r="M320" s="233"/>
      <c r="N320" s="234"/>
      <c r="O320" s="234"/>
      <c r="P320" s="234"/>
      <c r="Q320" s="234"/>
      <c r="R320" s="234"/>
      <c r="S320" s="234"/>
      <c r="T320" s="235"/>
      <c r="AT320" s="236" t="s">
        <v>213</v>
      </c>
      <c r="AU320" s="236" t="s">
        <v>92</v>
      </c>
      <c r="AV320" s="13" t="s">
        <v>92</v>
      </c>
      <c r="AW320" s="13" t="s">
        <v>38</v>
      </c>
      <c r="AX320" s="13" t="s">
        <v>83</v>
      </c>
      <c r="AY320" s="236" t="s">
        <v>127</v>
      </c>
    </row>
    <row r="321" spans="1:65" s="13" customFormat="1">
      <c r="B321" s="226"/>
      <c r="C321" s="227"/>
      <c r="D321" s="218" t="s">
        <v>213</v>
      </c>
      <c r="E321" s="228" t="s">
        <v>1</v>
      </c>
      <c r="F321" s="229" t="s">
        <v>553</v>
      </c>
      <c r="G321" s="227"/>
      <c r="H321" s="230">
        <v>170.67500000000001</v>
      </c>
      <c r="I321" s="231"/>
      <c r="J321" s="227"/>
      <c r="K321" s="227"/>
      <c r="L321" s="232"/>
      <c r="M321" s="233"/>
      <c r="N321" s="234"/>
      <c r="O321" s="234"/>
      <c r="P321" s="234"/>
      <c r="Q321" s="234"/>
      <c r="R321" s="234"/>
      <c r="S321" s="234"/>
      <c r="T321" s="235"/>
      <c r="AT321" s="236" t="s">
        <v>213</v>
      </c>
      <c r="AU321" s="236" t="s">
        <v>92</v>
      </c>
      <c r="AV321" s="13" t="s">
        <v>92</v>
      </c>
      <c r="AW321" s="13" t="s">
        <v>38</v>
      </c>
      <c r="AX321" s="13" t="s">
        <v>83</v>
      </c>
      <c r="AY321" s="236" t="s">
        <v>127</v>
      </c>
    </row>
    <row r="322" spans="1:65" s="14" customFormat="1">
      <c r="B322" s="237"/>
      <c r="C322" s="238"/>
      <c r="D322" s="218" t="s">
        <v>213</v>
      </c>
      <c r="E322" s="239" t="s">
        <v>1</v>
      </c>
      <c r="F322" s="240" t="s">
        <v>215</v>
      </c>
      <c r="G322" s="238"/>
      <c r="H322" s="241">
        <v>1403.7550000000001</v>
      </c>
      <c r="I322" s="242"/>
      <c r="J322" s="238"/>
      <c r="K322" s="238"/>
      <c r="L322" s="243"/>
      <c r="M322" s="244"/>
      <c r="N322" s="245"/>
      <c r="O322" s="245"/>
      <c r="P322" s="245"/>
      <c r="Q322" s="245"/>
      <c r="R322" s="245"/>
      <c r="S322" s="245"/>
      <c r="T322" s="246"/>
      <c r="AT322" s="247" t="s">
        <v>213</v>
      </c>
      <c r="AU322" s="247" t="s">
        <v>92</v>
      </c>
      <c r="AV322" s="14" t="s">
        <v>152</v>
      </c>
      <c r="AW322" s="14" t="s">
        <v>38</v>
      </c>
      <c r="AX322" s="14" t="s">
        <v>90</v>
      </c>
      <c r="AY322" s="247" t="s">
        <v>127</v>
      </c>
    </row>
    <row r="323" spans="1:65" s="2" customFormat="1" ht="21.75" customHeight="1">
      <c r="A323" s="36"/>
      <c r="B323" s="37"/>
      <c r="C323" s="248" t="s">
        <v>554</v>
      </c>
      <c r="D323" s="248" t="s">
        <v>280</v>
      </c>
      <c r="E323" s="249" t="s">
        <v>555</v>
      </c>
      <c r="F323" s="250" t="s">
        <v>556</v>
      </c>
      <c r="G323" s="251" t="s">
        <v>211</v>
      </c>
      <c r="H323" s="252">
        <v>1614.318</v>
      </c>
      <c r="I323" s="253"/>
      <c r="J323" s="254">
        <f>ROUND(I323*H323,2)</f>
        <v>0</v>
      </c>
      <c r="K323" s="250" t="s">
        <v>134</v>
      </c>
      <c r="L323" s="255"/>
      <c r="M323" s="256" t="s">
        <v>1</v>
      </c>
      <c r="N323" s="257" t="s">
        <v>48</v>
      </c>
      <c r="O323" s="73"/>
      <c r="P323" s="214">
        <f>O323*H323</f>
        <v>0</v>
      </c>
      <c r="Q323" s="214">
        <v>4.0000000000000001E-3</v>
      </c>
      <c r="R323" s="214">
        <f>Q323*H323</f>
        <v>6.4572719999999997</v>
      </c>
      <c r="S323" s="214">
        <v>0</v>
      </c>
      <c r="T323" s="215">
        <f>S323*H323</f>
        <v>0</v>
      </c>
      <c r="U323" s="36"/>
      <c r="V323" s="36"/>
      <c r="W323" s="36"/>
      <c r="X323" s="36"/>
      <c r="Y323" s="36"/>
      <c r="Z323" s="36"/>
      <c r="AA323" s="36"/>
      <c r="AB323" s="36"/>
      <c r="AC323" s="36"/>
      <c r="AD323" s="36"/>
      <c r="AE323" s="36"/>
      <c r="AR323" s="216" t="s">
        <v>350</v>
      </c>
      <c r="AT323" s="216" t="s">
        <v>280</v>
      </c>
      <c r="AU323" s="216" t="s">
        <v>92</v>
      </c>
      <c r="AY323" s="18" t="s">
        <v>127</v>
      </c>
      <c r="BE323" s="217">
        <f>IF(N323="základní",J323,0)</f>
        <v>0</v>
      </c>
      <c r="BF323" s="217">
        <f>IF(N323="snížená",J323,0)</f>
        <v>0</v>
      </c>
      <c r="BG323" s="217">
        <f>IF(N323="zákl. přenesená",J323,0)</f>
        <v>0</v>
      </c>
      <c r="BH323" s="217">
        <f>IF(N323="sníž. přenesená",J323,0)</f>
        <v>0</v>
      </c>
      <c r="BI323" s="217">
        <f>IF(N323="nulová",J323,0)</f>
        <v>0</v>
      </c>
      <c r="BJ323" s="18" t="s">
        <v>90</v>
      </c>
      <c r="BK323" s="217">
        <f>ROUND(I323*H323,2)</f>
        <v>0</v>
      </c>
      <c r="BL323" s="18" t="s">
        <v>279</v>
      </c>
      <c r="BM323" s="216" t="s">
        <v>557</v>
      </c>
    </row>
    <row r="324" spans="1:65" s="13" customFormat="1">
      <c r="B324" s="226"/>
      <c r="C324" s="227"/>
      <c r="D324" s="218" t="s">
        <v>213</v>
      </c>
      <c r="E324" s="227"/>
      <c r="F324" s="229" t="s">
        <v>558</v>
      </c>
      <c r="G324" s="227"/>
      <c r="H324" s="230">
        <v>1614.318</v>
      </c>
      <c r="I324" s="231"/>
      <c r="J324" s="227"/>
      <c r="K324" s="227"/>
      <c r="L324" s="232"/>
      <c r="M324" s="233"/>
      <c r="N324" s="234"/>
      <c r="O324" s="234"/>
      <c r="P324" s="234"/>
      <c r="Q324" s="234"/>
      <c r="R324" s="234"/>
      <c r="S324" s="234"/>
      <c r="T324" s="235"/>
      <c r="AT324" s="236" t="s">
        <v>213</v>
      </c>
      <c r="AU324" s="236" t="s">
        <v>92</v>
      </c>
      <c r="AV324" s="13" t="s">
        <v>92</v>
      </c>
      <c r="AW324" s="13" t="s">
        <v>4</v>
      </c>
      <c r="AX324" s="13" t="s">
        <v>90</v>
      </c>
      <c r="AY324" s="236" t="s">
        <v>127</v>
      </c>
    </row>
    <row r="325" spans="1:65" s="2" customFormat="1" ht="16.5" customHeight="1">
      <c r="A325" s="36"/>
      <c r="B325" s="37"/>
      <c r="C325" s="205" t="s">
        <v>559</v>
      </c>
      <c r="D325" s="205" t="s">
        <v>130</v>
      </c>
      <c r="E325" s="206" t="s">
        <v>560</v>
      </c>
      <c r="F325" s="207" t="s">
        <v>561</v>
      </c>
      <c r="G325" s="208" t="s">
        <v>211</v>
      </c>
      <c r="H325" s="209">
        <v>1233.08</v>
      </c>
      <c r="I325" s="210"/>
      <c r="J325" s="211">
        <f>ROUND(I325*H325,2)</f>
        <v>0</v>
      </c>
      <c r="K325" s="207" t="s">
        <v>134</v>
      </c>
      <c r="L325" s="41"/>
      <c r="M325" s="212" t="s">
        <v>1</v>
      </c>
      <c r="N325" s="213" t="s">
        <v>48</v>
      </c>
      <c r="O325" s="73"/>
      <c r="P325" s="214">
        <f>O325*H325</f>
        <v>0</v>
      </c>
      <c r="Q325" s="214">
        <v>8.8000000000000003E-4</v>
      </c>
      <c r="R325" s="214">
        <f>Q325*H325</f>
        <v>1.0851104</v>
      </c>
      <c r="S325" s="214">
        <v>0</v>
      </c>
      <c r="T325" s="215">
        <f>S325*H325</f>
        <v>0</v>
      </c>
      <c r="U325" s="36"/>
      <c r="V325" s="36"/>
      <c r="W325" s="36"/>
      <c r="X325" s="36"/>
      <c r="Y325" s="36"/>
      <c r="Z325" s="36"/>
      <c r="AA325" s="36"/>
      <c r="AB325" s="36"/>
      <c r="AC325" s="36"/>
      <c r="AD325" s="36"/>
      <c r="AE325" s="36"/>
      <c r="AR325" s="216" t="s">
        <v>279</v>
      </c>
      <c r="AT325" s="216" t="s">
        <v>130</v>
      </c>
      <c r="AU325" s="216" t="s">
        <v>92</v>
      </c>
      <c r="AY325" s="18" t="s">
        <v>127</v>
      </c>
      <c r="BE325" s="217">
        <f>IF(N325="základní",J325,0)</f>
        <v>0</v>
      </c>
      <c r="BF325" s="217">
        <f>IF(N325="snížená",J325,0)</f>
        <v>0</v>
      </c>
      <c r="BG325" s="217">
        <f>IF(N325="zákl. přenesená",J325,0)</f>
        <v>0</v>
      </c>
      <c r="BH325" s="217">
        <f>IF(N325="sníž. přenesená",J325,0)</f>
        <v>0</v>
      </c>
      <c r="BI325" s="217">
        <f>IF(N325="nulová",J325,0)</f>
        <v>0</v>
      </c>
      <c r="BJ325" s="18" t="s">
        <v>90</v>
      </c>
      <c r="BK325" s="217">
        <f>ROUND(I325*H325,2)</f>
        <v>0</v>
      </c>
      <c r="BL325" s="18" t="s">
        <v>279</v>
      </c>
      <c r="BM325" s="216" t="s">
        <v>562</v>
      </c>
    </row>
    <row r="326" spans="1:65" s="13" customFormat="1">
      <c r="B326" s="226"/>
      <c r="C326" s="227"/>
      <c r="D326" s="218" t="s">
        <v>213</v>
      </c>
      <c r="E326" s="228" t="s">
        <v>1</v>
      </c>
      <c r="F326" s="229" t="s">
        <v>547</v>
      </c>
      <c r="G326" s="227"/>
      <c r="H326" s="230">
        <v>1201.32</v>
      </c>
      <c r="I326" s="231"/>
      <c r="J326" s="227"/>
      <c r="K326" s="227"/>
      <c r="L326" s="232"/>
      <c r="M326" s="233"/>
      <c r="N326" s="234"/>
      <c r="O326" s="234"/>
      <c r="P326" s="234"/>
      <c r="Q326" s="234"/>
      <c r="R326" s="234"/>
      <c r="S326" s="234"/>
      <c r="T326" s="235"/>
      <c r="AT326" s="236" t="s">
        <v>213</v>
      </c>
      <c r="AU326" s="236" t="s">
        <v>92</v>
      </c>
      <c r="AV326" s="13" t="s">
        <v>92</v>
      </c>
      <c r="AW326" s="13" t="s">
        <v>38</v>
      </c>
      <c r="AX326" s="13" t="s">
        <v>83</v>
      </c>
      <c r="AY326" s="236" t="s">
        <v>127</v>
      </c>
    </row>
    <row r="327" spans="1:65" s="13" customFormat="1">
      <c r="B327" s="226"/>
      <c r="C327" s="227"/>
      <c r="D327" s="218" t="s">
        <v>213</v>
      </c>
      <c r="E327" s="228" t="s">
        <v>1</v>
      </c>
      <c r="F327" s="229" t="s">
        <v>548</v>
      </c>
      <c r="G327" s="227"/>
      <c r="H327" s="230">
        <v>31.76</v>
      </c>
      <c r="I327" s="231"/>
      <c r="J327" s="227"/>
      <c r="K327" s="227"/>
      <c r="L327" s="232"/>
      <c r="M327" s="233"/>
      <c r="N327" s="234"/>
      <c r="O327" s="234"/>
      <c r="P327" s="234"/>
      <c r="Q327" s="234"/>
      <c r="R327" s="234"/>
      <c r="S327" s="234"/>
      <c r="T327" s="235"/>
      <c r="AT327" s="236" t="s">
        <v>213</v>
      </c>
      <c r="AU327" s="236" t="s">
        <v>92</v>
      </c>
      <c r="AV327" s="13" t="s">
        <v>92</v>
      </c>
      <c r="AW327" s="13" t="s">
        <v>38</v>
      </c>
      <c r="AX327" s="13" t="s">
        <v>83</v>
      </c>
      <c r="AY327" s="236" t="s">
        <v>127</v>
      </c>
    </row>
    <row r="328" spans="1:65" s="14" customFormat="1">
      <c r="B328" s="237"/>
      <c r="C328" s="238"/>
      <c r="D328" s="218" t="s">
        <v>213</v>
      </c>
      <c r="E328" s="239" t="s">
        <v>1</v>
      </c>
      <c r="F328" s="240" t="s">
        <v>215</v>
      </c>
      <c r="G328" s="238"/>
      <c r="H328" s="241">
        <v>1233.08</v>
      </c>
      <c r="I328" s="242"/>
      <c r="J328" s="238"/>
      <c r="K328" s="238"/>
      <c r="L328" s="243"/>
      <c r="M328" s="244"/>
      <c r="N328" s="245"/>
      <c r="O328" s="245"/>
      <c r="P328" s="245"/>
      <c r="Q328" s="245"/>
      <c r="R328" s="245"/>
      <c r="S328" s="245"/>
      <c r="T328" s="246"/>
      <c r="AT328" s="247" t="s">
        <v>213</v>
      </c>
      <c r="AU328" s="247" t="s">
        <v>92</v>
      </c>
      <c r="AV328" s="14" t="s">
        <v>152</v>
      </c>
      <c r="AW328" s="14" t="s">
        <v>38</v>
      </c>
      <c r="AX328" s="14" t="s">
        <v>90</v>
      </c>
      <c r="AY328" s="247" t="s">
        <v>127</v>
      </c>
    </row>
    <row r="329" spans="1:65" s="2" customFormat="1" ht="21.75" customHeight="1">
      <c r="A329" s="36"/>
      <c r="B329" s="37"/>
      <c r="C329" s="248" t="s">
        <v>563</v>
      </c>
      <c r="D329" s="248" t="s">
        <v>280</v>
      </c>
      <c r="E329" s="249" t="s">
        <v>564</v>
      </c>
      <c r="F329" s="250" t="s">
        <v>565</v>
      </c>
      <c r="G329" s="251" t="s">
        <v>211</v>
      </c>
      <c r="H329" s="252">
        <v>1418.0419999999999</v>
      </c>
      <c r="I329" s="253"/>
      <c r="J329" s="254">
        <f>ROUND(I329*H329,2)</f>
        <v>0</v>
      </c>
      <c r="K329" s="250" t="s">
        <v>134</v>
      </c>
      <c r="L329" s="255"/>
      <c r="M329" s="256" t="s">
        <v>1</v>
      </c>
      <c r="N329" s="257" t="s">
        <v>48</v>
      </c>
      <c r="O329" s="73"/>
      <c r="P329" s="214">
        <f>O329*H329</f>
        <v>0</v>
      </c>
      <c r="Q329" s="214">
        <v>1E-3</v>
      </c>
      <c r="R329" s="214">
        <f>Q329*H329</f>
        <v>1.418042</v>
      </c>
      <c r="S329" s="214">
        <v>0</v>
      </c>
      <c r="T329" s="215">
        <f>S329*H329</f>
        <v>0</v>
      </c>
      <c r="U329" s="36"/>
      <c r="V329" s="36"/>
      <c r="W329" s="36"/>
      <c r="X329" s="36"/>
      <c r="Y329" s="36"/>
      <c r="Z329" s="36"/>
      <c r="AA329" s="36"/>
      <c r="AB329" s="36"/>
      <c r="AC329" s="36"/>
      <c r="AD329" s="36"/>
      <c r="AE329" s="36"/>
      <c r="AR329" s="216" t="s">
        <v>350</v>
      </c>
      <c r="AT329" s="216" t="s">
        <v>280</v>
      </c>
      <c r="AU329" s="216" t="s">
        <v>92</v>
      </c>
      <c r="AY329" s="18" t="s">
        <v>127</v>
      </c>
      <c r="BE329" s="217">
        <f>IF(N329="základní",J329,0)</f>
        <v>0</v>
      </c>
      <c r="BF329" s="217">
        <f>IF(N329="snížená",J329,0)</f>
        <v>0</v>
      </c>
      <c r="BG329" s="217">
        <f>IF(N329="zákl. přenesená",J329,0)</f>
        <v>0</v>
      </c>
      <c r="BH329" s="217">
        <f>IF(N329="sníž. přenesená",J329,0)</f>
        <v>0</v>
      </c>
      <c r="BI329" s="217">
        <f>IF(N329="nulová",J329,0)</f>
        <v>0</v>
      </c>
      <c r="BJ329" s="18" t="s">
        <v>90</v>
      </c>
      <c r="BK329" s="217">
        <f>ROUND(I329*H329,2)</f>
        <v>0</v>
      </c>
      <c r="BL329" s="18" t="s">
        <v>279</v>
      </c>
      <c r="BM329" s="216" t="s">
        <v>566</v>
      </c>
    </row>
    <row r="330" spans="1:65" s="13" customFormat="1">
      <c r="B330" s="226"/>
      <c r="C330" s="227"/>
      <c r="D330" s="218" t="s">
        <v>213</v>
      </c>
      <c r="E330" s="227"/>
      <c r="F330" s="229" t="s">
        <v>567</v>
      </c>
      <c r="G330" s="227"/>
      <c r="H330" s="230">
        <v>1418.0419999999999</v>
      </c>
      <c r="I330" s="231"/>
      <c r="J330" s="227"/>
      <c r="K330" s="227"/>
      <c r="L330" s="232"/>
      <c r="M330" s="233"/>
      <c r="N330" s="234"/>
      <c r="O330" s="234"/>
      <c r="P330" s="234"/>
      <c r="Q330" s="234"/>
      <c r="R330" s="234"/>
      <c r="S330" s="234"/>
      <c r="T330" s="235"/>
      <c r="AT330" s="236" t="s">
        <v>213</v>
      </c>
      <c r="AU330" s="236" t="s">
        <v>92</v>
      </c>
      <c r="AV330" s="13" t="s">
        <v>92</v>
      </c>
      <c r="AW330" s="13" t="s">
        <v>4</v>
      </c>
      <c r="AX330" s="13" t="s">
        <v>90</v>
      </c>
      <c r="AY330" s="236" t="s">
        <v>127</v>
      </c>
    </row>
    <row r="331" spans="1:65" s="2" customFormat="1" ht="16.5" customHeight="1">
      <c r="A331" s="36"/>
      <c r="B331" s="37"/>
      <c r="C331" s="205" t="s">
        <v>568</v>
      </c>
      <c r="D331" s="205" t="s">
        <v>130</v>
      </c>
      <c r="E331" s="206" t="s">
        <v>569</v>
      </c>
      <c r="F331" s="207" t="s">
        <v>570</v>
      </c>
      <c r="G331" s="208" t="s">
        <v>211</v>
      </c>
      <c r="H331" s="209">
        <v>221.87799999999999</v>
      </c>
      <c r="I331" s="210"/>
      <c r="J331" s="211">
        <f>ROUND(I331*H331,2)</f>
        <v>0</v>
      </c>
      <c r="K331" s="207" t="s">
        <v>134</v>
      </c>
      <c r="L331" s="41"/>
      <c r="M331" s="212" t="s">
        <v>1</v>
      </c>
      <c r="N331" s="213" t="s">
        <v>48</v>
      </c>
      <c r="O331" s="73"/>
      <c r="P331" s="214">
        <f>O331*H331</f>
        <v>0</v>
      </c>
      <c r="Q331" s="214">
        <v>0</v>
      </c>
      <c r="R331" s="214">
        <f>Q331*H331</f>
        <v>0</v>
      </c>
      <c r="S331" s="214">
        <v>0</v>
      </c>
      <c r="T331" s="215">
        <f>S331*H331</f>
        <v>0</v>
      </c>
      <c r="U331" s="36"/>
      <c r="V331" s="36"/>
      <c r="W331" s="36"/>
      <c r="X331" s="36"/>
      <c r="Y331" s="36"/>
      <c r="Z331" s="36"/>
      <c r="AA331" s="36"/>
      <c r="AB331" s="36"/>
      <c r="AC331" s="36"/>
      <c r="AD331" s="36"/>
      <c r="AE331" s="36"/>
      <c r="AR331" s="216" t="s">
        <v>279</v>
      </c>
      <c r="AT331" s="216" t="s">
        <v>130</v>
      </c>
      <c r="AU331" s="216" t="s">
        <v>92</v>
      </c>
      <c r="AY331" s="18" t="s">
        <v>127</v>
      </c>
      <c r="BE331" s="217">
        <f>IF(N331="základní",J331,0)</f>
        <v>0</v>
      </c>
      <c r="BF331" s="217">
        <f>IF(N331="snížená",J331,0)</f>
        <v>0</v>
      </c>
      <c r="BG331" s="217">
        <f>IF(N331="zákl. přenesená",J331,0)</f>
        <v>0</v>
      </c>
      <c r="BH331" s="217">
        <f>IF(N331="sníž. přenesená",J331,0)</f>
        <v>0</v>
      </c>
      <c r="BI331" s="217">
        <f>IF(N331="nulová",J331,0)</f>
        <v>0</v>
      </c>
      <c r="BJ331" s="18" t="s">
        <v>90</v>
      </c>
      <c r="BK331" s="217">
        <f>ROUND(I331*H331,2)</f>
        <v>0</v>
      </c>
      <c r="BL331" s="18" t="s">
        <v>279</v>
      </c>
      <c r="BM331" s="216" t="s">
        <v>571</v>
      </c>
    </row>
    <row r="332" spans="1:65" s="13" customFormat="1">
      <c r="B332" s="226"/>
      <c r="C332" s="227"/>
      <c r="D332" s="218" t="s">
        <v>213</v>
      </c>
      <c r="E332" s="228" t="s">
        <v>1</v>
      </c>
      <c r="F332" s="229" t="s">
        <v>572</v>
      </c>
      <c r="G332" s="227"/>
      <c r="H332" s="230">
        <v>221.87799999999999</v>
      </c>
      <c r="I332" s="231"/>
      <c r="J332" s="227"/>
      <c r="K332" s="227"/>
      <c r="L332" s="232"/>
      <c r="M332" s="233"/>
      <c r="N332" s="234"/>
      <c r="O332" s="234"/>
      <c r="P332" s="234"/>
      <c r="Q332" s="234"/>
      <c r="R332" s="234"/>
      <c r="S332" s="234"/>
      <c r="T332" s="235"/>
      <c r="AT332" s="236" t="s">
        <v>213</v>
      </c>
      <c r="AU332" s="236" t="s">
        <v>92</v>
      </c>
      <c r="AV332" s="13" t="s">
        <v>92</v>
      </c>
      <c r="AW332" s="13" t="s">
        <v>38</v>
      </c>
      <c r="AX332" s="13" t="s">
        <v>83</v>
      </c>
      <c r="AY332" s="236" t="s">
        <v>127</v>
      </c>
    </row>
    <row r="333" spans="1:65" s="14" customFormat="1">
      <c r="B333" s="237"/>
      <c r="C333" s="238"/>
      <c r="D333" s="218" t="s">
        <v>213</v>
      </c>
      <c r="E333" s="239" t="s">
        <v>1</v>
      </c>
      <c r="F333" s="240" t="s">
        <v>215</v>
      </c>
      <c r="G333" s="238"/>
      <c r="H333" s="241">
        <v>221.87799999999999</v>
      </c>
      <c r="I333" s="242"/>
      <c r="J333" s="238"/>
      <c r="K333" s="238"/>
      <c r="L333" s="243"/>
      <c r="M333" s="244"/>
      <c r="N333" s="245"/>
      <c r="O333" s="245"/>
      <c r="P333" s="245"/>
      <c r="Q333" s="245"/>
      <c r="R333" s="245"/>
      <c r="S333" s="245"/>
      <c r="T333" s="246"/>
      <c r="AT333" s="247" t="s">
        <v>213</v>
      </c>
      <c r="AU333" s="247" t="s">
        <v>92</v>
      </c>
      <c r="AV333" s="14" t="s">
        <v>152</v>
      </c>
      <c r="AW333" s="14" t="s">
        <v>38</v>
      </c>
      <c r="AX333" s="14" t="s">
        <v>90</v>
      </c>
      <c r="AY333" s="247" t="s">
        <v>127</v>
      </c>
    </row>
    <row r="334" spans="1:65" s="2" customFormat="1" ht="16.5" customHeight="1">
      <c r="A334" s="36"/>
      <c r="B334" s="37"/>
      <c r="C334" s="248" t="s">
        <v>573</v>
      </c>
      <c r="D334" s="248" t="s">
        <v>280</v>
      </c>
      <c r="E334" s="249" t="s">
        <v>522</v>
      </c>
      <c r="F334" s="250" t="s">
        <v>523</v>
      </c>
      <c r="G334" s="251" t="s">
        <v>234</v>
      </c>
      <c r="H334" s="252">
        <v>7.8E-2</v>
      </c>
      <c r="I334" s="253"/>
      <c r="J334" s="254">
        <f>ROUND(I334*H334,2)</f>
        <v>0</v>
      </c>
      <c r="K334" s="250" t="s">
        <v>134</v>
      </c>
      <c r="L334" s="255"/>
      <c r="M334" s="256" t="s">
        <v>1</v>
      </c>
      <c r="N334" s="257" t="s">
        <v>48</v>
      </c>
      <c r="O334" s="73"/>
      <c r="P334" s="214">
        <f>O334*H334</f>
        <v>0</v>
      </c>
      <c r="Q334" s="214">
        <v>1</v>
      </c>
      <c r="R334" s="214">
        <f>Q334*H334</f>
        <v>7.8E-2</v>
      </c>
      <c r="S334" s="214">
        <v>0</v>
      </c>
      <c r="T334" s="215">
        <f>S334*H334</f>
        <v>0</v>
      </c>
      <c r="U334" s="36"/>
      <c r="V334" s="36"/>
      <c r="W334" s="36"/>
      <c r="X334" s="36"/>
      <c r="Y334" s="36"/>
      <c r="Z334" s="36"/>
      <c r="AA334" s="36"/>
      <c r="AB334" s="36"/>
      <c r="AC334" s="36"/>
      <c r="AD334" s="36"/>
      <c r="AE334" s="36"/>
      <c r="AR334" s="216" t="s">
        <v>350</v>
      </c>
      <c r="AT334" s="216" t="s">
        <v>280</v>
      </c>
      <c r="AU334" s="216" t="s">
        <v>92</v>
      </c>
      <c r="AY334" s="18" t="s">
        <v>127</v>
      </c>
      <c r="BE334" s="217">
        <f>IF(N334="základní",J334,0)</f>
        <v>0</v>
      </c>
      <c r="BF334" s="217">
        <f>IF(N334="snížená",J334,0)</f>
        <v>0</v>
      </c>
      <c r="BG334" s="217">
        <f>IF(N334="zákl. přenesená",J334,0)</f>
        <v>0</v>
      </c>
      <c r="BH334" s="217">
        <f>IF(N334="sníž. přenesená",J334,0)</f>
        <v>0</v>
      </c>
      <c r="BI334" s="217">
        <f>IF(N334="nulová",J334,0)</f>
        <v>0</v>
      </c>
      <c r="BJ334" s="18" t="s">
        <v>90</v>
      </c>
      <c r="BK334" s="217">
        <f>ROUND(I334*H334,2)</f>
        <v>0</v>
      </c>
      <c r="BL334" s="18" t="s">
        <v>279</v>
      </c>
      <c r="BM334" s="216" t="s">
        <v>574</v>
      </c>
    </row>
    <row r="335" spans="1:65" s="13" customFormat="1">
      <c r="B335" s="226"/>
      <c r="C335" s="227"/>
      <c r="D335" s="218" t="s">
        <v>213</v>
      </c>
      <c r="E335" s="227"/>
      <c r="F335" s="229" t="s">
        <v>575</v>
      </c>
      <c r="G335" s="227"/>
      <c r="H335" s="230">
        <v>7.8E-2</v>
      </c>
      <c r="I335" s="231"/>
      <c r="J335" s="227"/>
      <c r="K335" s="227"/>
      <c r="L335" s="232"/>
      <c r="M335" s="233"/>
      <c r="N335" s="234"/>
      <c r="O335" s="234"/>
      <c r="P335" s="234"/>
      <c r="Q335" s="234"/>
      <c r="R335" s="234"/>
      <c r="S335" s="234"/>
      <c r="T335" s="235"/>
      <c r="AT335" s="236" t="s">
        <v>213</v>
      </c>
      <c r="AU335" s="236" t="s">
        <v>92</v>
      </c>
      <c r="AV335" s="13" t="s">
        <v>92</v>
      </c>
      <c r="AW335" s="13" t="s">
        <v>4</v>
      </c>
      <c r="AX335" s="13" t="s">
        <v>90</v>
      </c>
      <c r="AY335" s="236" t="s">
        <v>127</v>
      </c>
    </row>
    <row r="336" spans="1:65" s="2" customFormat="1" ht="16.5" customHeight="1">
      <c r="A336" s="36"/>
      <c r="B336" s="37"/>
      <c r="C336" s="205" t="s">
        <v>576</v>
      </c>
      <c r="D336" s="205" t="s">
        <v>130</v>
      </c>
      <c r="E336" s="206" t="s">
        <v>577</v>
      </c>
      <c r="F336" s="207" t="s">
        <v>578</v>
      </c>
      <c r="G336" s="208" t="s">
        <v>211</v>
      </c>
      <c r="H336" s="209">
        <v>221.87799999999999</v>
      </c>
      <c r="I336" s="210"/>
      <c r="J336" s="211">
        <f>ROUND(I336*H336,2)</f>
        <v>0</v>
      </c>
      <c r="K336" s="207" t="s">
        <v>134</v>
      </c>
      <c r="L336" s="41"/>
      <c r="M336" s="212" t="s">
        <v>1</v>
      </c>
      <c r="N336" s="213" t="s">
        <v>48</v>
      </c>
      <c r="O336" s="73"/>
      <c r="P336" s="214">
        <f>O336*H336</f>
        <v>0</v>
      </c>
      <c r="Q336" s="214">
        <v>9.3999999999999997E-4</v>
      </c>
      <c r="R336" s="214">
        <f>Q336*H336</f>
        <v>0.20856531999999997</v>
      </c>
      <c r="S336" s="214">
        <v>0</v>
      </c>
      <c r="T336" s="215">
        <f>S336*H336</f>
        <v>0</v>
      </c>
      <c r="U336" s="36"/>
      <c r="V336" s="36"/>
      <c r="W336" s="36"/>
      <c r="X336" s="36"/>
      <c r="Y336" s="36"/>
      <c r="Z336" s="36"/>
      <c r="AA336" s="36"/>
      <c r="AB336" s="36"/>
      <c r="AC336" s="36"/>
      <c r="AD336" s="36"/>
      <c r="AE336" s="36"/>
      <c r="AR336" s="216" t="s">
        <v>279</v>
      </c>
      <c r="AT336" s="216" t="s">
        <v>130</v>
      </c>
      <c r="AU336" s="216" t="s">
        <v>92</v>
      </c>
      <c r="AY336" s="18" t="s">
        <v>127</v>
      </c>
      <c r="BE336" s="217">
        <f>IF(N336="základní",J336,0)</f>
        <v>0</v>
      </c>
      <c r="BF336" s="217">
        <f>IF(N336="snížená",J336,0)</f>
        <v>0</v>
      </c>
      <c r="BG336" s="217">
        <f>IF(N336="zákl. přenesená",J336,0)</f>
        <v>0</v>
      </c>
      <c r="BH336" s="217">
        <f>IF(N336="sníž. přenesená",J336,0)</f>
        <v>0</v>
      </c>
      <c r="BI336" s="217">
        <f>IF(N336="nulová",J336,0)</f>
        <v>0</v>
      </c>
      <c r="BJ336" s="18" t="s">
        <v>90</v>
      </c>
      <c r="BK336" s="217">
        <f>ROUND(I336*H336,2)</f>
        <v>0</v>
      </c>
      <c r="BL336" s="18" t="s">
        <v>279</v>
      </c>
      <c r="BM336" s="216" t="s">
        <v>579</v>
      </c>
    </row>
    <row r="337" spans="1:65" s="13" customFormat="1">
      <c r="B337" s="226"/>
      <c r="C337" s="227"/>
      <c r="D337" s="218" t="s">
        <v>213</v>
      </c>
      <c r="E337" s="228" t="s">
        <v>1</v>
      </c>
      <c r="F337" s="229" t="s">
        <v>572</v>
      </c>
      <c r="G337" s="227"/>
      <c r="H337" s="230">
        <v>221.87799999999999</v>
      </c>
      <c r="I337" s="231"/>
      <c r="J337" s="227"/>
      <c r="K337" s="227"/>
      <c r="L337" s="232"/>
      <c r="M337" s="233"/>
      <c r="N337" s="234"/>
      <c r="O337" s="234"/>
      <c r="P337" s="234"/>
      <c r="Q337" s="234"/>
      <c r="R337" s="234"/>
      <c r="S337" s="234"/>
      <c r="T337" s="235"/>
      <c r="AT337" s="236" t="s">
        <v>213</v>
      </c>
      <c r="AU337" s="236" t="s">
        <v>92</v>
      </c>
      <c r="AV337" s="13" t="s">
        <v>92</v>
      </c>
      <c r="AW337" s="13" t="s">
        <v>38</v>
      </c>
      <c r="AX337" s="13" t="s">
        <v>83</v>
      </c>
      <c r="AY337" s="236" t="s">
        <v>127</v>
      </c>
    </row>
    <row r="338" spans="1:65" s="14" customFormat="1">
      <c r="B338" s="237"/>
      <c r="C338" s="238"/>
      <c r="D338" s="218" t="s">
        <v>213</v>
      </c>
      <c r="E338" s="239" t="s">
        <v>1</v>
      </c>
      <c r="F338" s="240" t="s">
        <v>215</v>
      </c>
      <c r="G338" s="238"/>
      <c r="H338" s="241">
        <v>221.87799999999999</v>
      </c>
      <c r="I338" s="242"/>
      <c r="J338" s="238"/>
      <c r="K338" s="238"/>
      <c r="L338" s="243"/>
      <c r="M338" s="244"/>
      <c r="N338" s="245"/>
      <c r="O338" s="245"/>
      <c r="P338" s="245"/>
      <c r="Q338" s="245"/>
      <c r="R338" s="245"/>
      <c r="S338" s="245"/>
      <c r="T338" s="246"/>
      <c r="AT338" s="247" t="s">
        <v>213</v>
      </c>
      <c r="AU338" s="247" t="s">
        <v>92</v>
      </c>
      <c r="AV338" s="14" t="s">
        <v>152</v>
      </c>
      <c r="AW338" s="14" t="s">
        <v>38</v>
      </c>
      <c r="AX338" s="14" t="s">
        <v>90</v>
      </c>
      <c r="AY338" s="247" t="s">
        <v>127</v>
      </c>
    </row>
    <row r="339" spans="1:65" s="2" customFormat="1" ht="16.5" customHeight="1">
      <c r="A339" s="36"/>
      <c r="B339" s="37"/>
      <c r="C339" s="248" t="s">
        <v>580</v>
      </c>
      <c r="D339" s="248" t="s">
        <v>280</v>
      </c>
      <c r="E339" s="249" t="s">
        <v>581</v>
      </c>
      <c r="F339" s="250" t="s">
        <v>532</v>
      </c>
      <c r="G339" s="251" t="s">
        <v>211</v>
      </c>
      <c r="H339" s="252">
        <v>266.25400000000002</v>
      </c>
      <c r="I339" s="253"/>
      <c r="J339" s="254">
        <f>ROUND(I339*H339,2)</f>
        <v>0</v>
      </c>
      <c r="K339" s="250" t="s">
        <v>134</v>
      </c>
      <c r="L339" s="255"/>
      <c r="M339" s="256" t="s">
        <v>1</v>
      </c>
      <c r="N339" s="257" t="s">
        <v>48</v>
      </c>
      <c r="O339" s="73"/>
      <c r="P339" s="214">
        <f>O339*H339</f>
        <v>0</v>
      </c>
      <c r="Q339" s="214">
        <v>1E-3</v>
      </c>
      <c r="R339" s="214">
        <f>Q339*H339</f>
        <v>0.26625400000000005</v>
      </c>
      <c r="S339" s="214">
        <v>0</v>
      </c>
      <c r="T339" s="215">
        <f>S339*H339</f>
        <v>0</v>
      </c>
      <c r="U339" s="36"/>
      <c r="V339" s="36"/>
      <c r="W339" s="36"/>
      <c r="X339" s="36"/>
      <c r="Y339" s="36"/>
      <c r="Z339" s="36"/>
      <c r="AA339" s="36"/>
      <c r="AB339" s="36"/>
      <c r="AC339" s="36"/>
      <c r="AD339" s="36"/>
      <c r="AE339" s="36"/>
      <c r="AR339" s="216" t="s">
        <v>350</v>
      </c>
      <c r="AT339" s="216" t="s">
        <v>280</v>
      </c>
      <c r="AU339" s="216" t="s">
        <v>92</v>
      </c>
      <c r="AY339" s="18" t="s">
        <v>127</v>
      </c>
      <c r="BE339" s="217">
        <f>IF(N339="základní",J339,0)</f>
        <v>0</v>
      </c>
      <c r="BF339" s="217">
        <f>IF(N339="snížená",J339,0)</f>
        <v>0</v>
      </c>
      <c r="BG339" s="217">
        <f>IF(N339="zákl. přenesená",J339,0)</f>
        <v>0</v>
      </c>
      <c r="BH339" s="217">
        <f>IF(N339="sníž. přenesená",J339,0)</f>
        <v>0</v>
      </c>
      <c r="BI339" s="217">
        <f>IF(N339="nulová",J339,0)</f>
        <v>0</v>
      </c>
      <c r="BJ339" s="18" t="s">
        <v>90</v>
      </c>
      <c r="BK339" s="217">
        <f>ROUND(I339*H339,2)</f>
        <v>0</v>
      </c>
      <c r="BL339" s="18" t="s">
        <v>279</v>
      </c>
      <c r="BM339" s="216" t="s">
        <v>582</v>
      </c>
    </row>
    <row r="340" spans="1:65" s="13" customFormat="1">
      <c r="B340" s="226"/>
      <c r="C340" s="227"/>
      <c r="D340" s="218" t="s">
        <v>213</v>
      </c>
      <c r="E340" s="227"/>
      <c r="F340" s="229" t="s">
        <v>583</v>
      </c>
      <c r="G340" s="227"/>
      <c r="H340" s="230">
        <v>266.25400000000002</v>
      </c>
      <c r="I340" s="231"/>
      <c r="J340" s="227"/>
      <c r="K340" s="227"/>
      <c r="L340" s="232"/>
      <c r="M340" s="233"/>
      <c r="N340" s="234"/>
      <c r="O340" s="234"/>
      <c r="P340" s="234"/>
      <c r="Q340" s="234"/>
      <c r="R340" s="234"/>
      <c r="S340" s="234"/>
      <c r="T340" s="235"/>
      <c r="AT340" s="236" t="s">
        <v>213</v>
      </c>
      <c r="AU340" s="236" t="s">
        <v>92</v>
      </c>
      <c r="AV340" s="13" t="s">
        <v>92</v>
      </c>
      <c r="AW340" s="13" t="s">
        <v>4</v>
      </c>
      <c r="AX340" s="13" t="s">
        <v>90</v>
      </c>
      <c r="AY340" s="236" t="s">
        <v>127</v>
      </c>
    </row>
    <row r="341" spans="1:65" s="2" customFormat="1" ht="16.5" customHeight="1">
      <c r="A341" s="36"/>
      <c r="B341" s="37"/>
      <c r="C341" s="205" t="s">
        <v>584</v>
      </c>
      <c r="D341" s="205" t="s">
        <v>130</v>
      </c>
      <c r="E341" s="206" t="s">
        <v>577</v>
      </c>
      <c r="F341" s="207" t="s">
        <v>578</v>
      </c>
      <c r="G341" s="208" t="s">
        <v>211</v>
      </c>
      <c r="H341" s="209">
        <v>102.405</v>
      </c>
      <c r="I341" s="210"/>
      <c r="J341" s="211">
        <f>ROUND(I341*H341,2)</f>
        <v>0</v>
      </c>
      <c r="K341" s="207" t="s">
        <v>134</v>
      </c>
      <c r="L341" s="41"/>
      <c r="M341" s="212" t="s">
        <v>1</v>
      </c>
      <c r="N341" s="213" t="s">
        <v>48</v>
      </c>
      <c r="O341" s="73"/>
      <c r="P341" s="214">
        <f>O341*H341</f>
        <v>0</v>
      </c>
      <c r="Q341" s="214">
        <v>9.3999999999999997E-4</v>
      </c>
      <c r="R341" s="214">
        <f>Q341*H341</f>
        <v>9.6260700000000005E-2</v>
      </c>
      <c r="S341" s="214">
        <v>0</v>
      </c>
      <c r="T341" s="215">
        <f>S341*H341</f>
        <v>0</v>
      </c>
      <c r="U341" s="36"/>
      <c r="V341" s="36"/>
      <c r="W341" s="36"/>
      <c r="X341" s="36"/>
      <c r="Y341" s="36"/>
      <c r="Z341" s="36"/>
      <c r="AA341" s="36"/>
      <c r="AB341" s="36"/>
      <c r="AC341" s="36"/>
      <c r="AD341" s="36"/>
      <c r="AE341" s="36"/>
      <c r="AR341" s="216" t="s">
        <v>279</v>
      </c>
      <c r="AT341" s="216" t="s">
        <v>130</v>
      </c>
      <c r="AU341" s="216" t="s">
        <v>92</v>
      </c>
      <c r="AY341" s="18" t="s">
        <v>127</v>
      </c>
      <c r="BE341" s="217">
        <f>IF(N341="základní",J341,0)</f>
        <v>0</v>
      </c>
      <c r="BF341" s="217">
        <f>IF(N341="snížená",J341,0)</f>
        <v>0</v>
      </c>
      <c r="BG341" s="217">
        <f>IF(N341="zákl. přenesená",J341,0)</f>
        <v>0</v>
      </c>
      <c r="BH341" s="217">
        <f>IF(N341="sníž. přenesená",J341,0)</f>
        <v>0</v>
      </c>
      <c r="BI341" s="217">
        <f>IF(N341="nulová",J341,0)</f>
        <v>0</v>
      </c>
      <c r="BJ341" s="18" t="s">
        <v>90</v>
      </c>
      <c r="BK341" s="217">
        <f>ROUND(I341*H341,2)</f>
        <v>0</v>
      </c>
      <c r="BL341" s="18" t="s">
        <v>279</v>
      </c>
      <c r="BM341" s="216" t="s">
        <v>585</v>
      </c>
    </row>
    <row r="342" spans="1:65" s="13" customFormat="1">
      <c r="B342" s="226"/>
      <c r="C342" s="227"/>
      <c r="D342" s="218" t="s">
        <v>213</v>
      </c>
      <c r="E342" s="228" t="s">
        <v>1</v>
      </c>
      <c r="F342" s="229" t="s">
        <v>586</v>
      </c>
      <c r="G342" s="227"/>
      <c r="H342" s="230">
        <v>102.405</v>
      </c>
      <c r="I342" s="231"/>
      <c r="J342" s="227"/>
      <c r="K342" s="227"/>
      <c r="L342" s="232"/>
      <c r="M342" s="233"/>
      <c r="N342" s="234"/>
      <c r="O342" s="234"/>
      <c r="P342" s="234"/>
      <c r="Q342" s="234"/>
      <c r="R342" s="234"/>
      <c r="S342" s="234"/>
      <c r="T342" s="235"/>
      <c r="AT342" s="236" t="s">
        <v>213</v>
      </c>
      <c r="AU342" s="236" t="s">
        <v>92</v>
      </c>
      <c r="AV342" s="13" t="s">
        <v>92</v>
      </c>
      <c r="AW342" s="13" t="s">
        <v>38</v>
      </c>
      <c r="AX342" s="13" t="s">
        <v>83</v>
      </c>
      <c r="AY342" s="236" t="s">
        <v>127</v>
      </c>
    </row>
    <row r="343" spans="1:65" s="14" customFormat="1">
      <c r="B343" s="237"/>
      <c r="C343" s="238"/>
      <c r="D343" s="218" t="s">
        <v>213</v>
      </c>
      <c r="E343" s="239" t="s">
        <v>1</v>
      </c>
      <c r="F343" s="240" t="s">
        <v>215</v>
      </c>
      <c r="G343" s="238"/>
      <c r="H343" s="241">
        <v>102.405</v>
      </c>
      <c r="I343" s="242"/>
      <c r="J343" s="238"/>
      <c r="K343" s="238"/>
      <c r="L343" s="243"/>
      <c r="M343" s="244"/>
      <c r="N343" s="245"/>
      <c r="O343" s="245"/>
      <c r="P343" s="245"/>
      <c r="Q343" s="245"/>
      <c r="R343" s="245"/>
      <c r="S343" s="245"/>
      <c r="T343" s="246"/>
      <c r="AT343" s="247" t="s">
        <v>213</v>
      </c>
      <c r="AU343" s="247" t="s">
        <v>92</v>
      </c>
      <c r="AV343" s="14" t="s">
        <v>152</v>
      </c>
      <c r="AW343" s="14" t="s">
        <v>38</v>
      </c>
      <c r="AX343" s="14" t="s">
        <v>90</v>
      </c>
      <c r="AY343" s="247" t="s">
        <v>127</v>
      </c>
    </row>
    <row r="344" spans="1:65" s="2" customFormat="1" ht="21.75" customHeight="1">
      <c r="A344" s="36"/>
      <c r="B344" s="37"/>
      <c r="C344" s="248" t="s">
        <v>587</v>
      </c>
      <c r="D344" s="248" t="s">
        <v>280</v>
      </c>
      <c r="E344" s="249" t="s">
        <v>564</v>
      </c>
      <c r="F344" s="250" t="s">
        <v>565</v>
      </c>
      <c r="G344" s="251" t="s">
        <v>211</v>
      </c>
      <c r="H344" s="252">
        <v>122.886</v>
      </c>
      <c r="I344" s="253"/>
      <c r="J344" s="254">
        <f>ROUND(I344*H344,2)</f>
        <v>0</v>
      </c>
      <c r="K344" s="250" t="s">
        <v>134</v>
      </c>
      <c r="L344" s="255"/>
      <c r="M344" s="256" t="s">
        <v>1</v>
      </c>
      <c r="N344" s="257" t="s">
        <v>48</v>
      </c>
      <c r="O344" s="73"/>
      <c r="P344" s="214">
        <f>O344*H344</f>
        <v>0</v>
      </c>
      <c r="Q344" s="214">
        <v>1E-3</v>
      </c>
      <c r="R344" s="214">
        <f>Q344*H344</f>
        <v>0.122886</v>
      </c>
      <c r="S344" s="214">
        <v>0</v>
      </c>
      <c r="T344" s="215">
        <f>S344*H344</f>
        <v>0</v>
      </c>
      <c r="U344" s="36"/>
      <c r="V344" s="36"/>
      <c r="W344" s="36"/>
      <c r="X344" s="36"/>
      <c r="Y344" s="36"/>
      <c r="Z344" s="36"/>
      <c r="AA344" s="36"/>
      <c r="AB344" s="36"/>
      <c r="AC344" s="36"/>
      <c r="AD344" s="36"/>
      <c r="AE344" s="36"/>
      <c r="AR344" s="216" t="s">
        <v>350</v>
      </c>
      <c r="AT344" s="216" t="s">
        <v>280</v>
      </c>
      <c r="AU344" s="216" t="s">
        <v>92</v>
      </c>
      <c r="AY344" s="18" t="s">
        <v>127</v>
      </c>
      <c r="BE344" s="217">
        <f>IF(N344="základní",J344,0)</f>
        <v>0</v>
      </c>
      <c r="BF344" s="217">
        <f>IF(N344="snížená",J344,0)</f>
        <v>0</v>
      </c>
      <c r="BG344" s="217">
        <f>IF(N344="zákl. přenesená",J344,0)</f>
        <v>0</v>
      </c>
      <c r="BH344" s="217">
        <f>IF(N344="sníž. přenesená",J344,0)</f>
        <v>0</v>
      </c>
      <c r="BI344" s="217">
        <f>IF(N344="nulová",J344,0)</f>
        <v>0</v>
      </c>
      <c r="BJ344" s="18" t="s">
        <v>90</v>
      </c>
      <c r="BK344" s="217">
        <f>ROUND(I344*H344,2)</f>
        <v>0</v>
      </c>
      <c r="BL344" s="18" t="s">
        <v>279</v>
      </c>
      <c r="BM344" s="216" t="s">
        <v>588</v>
      </c>
    </row>
    <row r="345" spans="1:65" s="13" customFormat="1">
      <c r="B345" s="226"/>
      <c r="C345" s="227"/>
      <c r="D345" s="218" t="s">
        <v>213</v>
      </c>
      <c r="E345" s="227"/>
      <c r="F345" s="229" t="s">
        <v>589</v>
      </c>
      <c r="G345" s="227"/>
      <c r="H345" s="230">
        <v>122.886</v>
      </c>
      <c r="I345" s="231"/>
      <c r="J345" s="227"/>
      <c r="K345" s="227"/>
      <c r="L345" s="232"/>
      <c r="M345" s="233"/>
      <c r="N345" s="234"/>
      <c r="O345" s="234"/>
      <c r="P345" s="234"/>
      <c r="Q345" s="234"/>
      <c r="R345" s="234"/>
      <c r="S345" s="234"/>
      <c r="T345" s="235"/>
      <c r="AT345" s="236" t="s">
        <v>213</v>
      </c>
      <c r="AU345" s="236" t="s">
        <v>92</v>
      </c>
      <c r="AV345" s="13" t="s">
        <v>92</v>
      </c>
      <c r="AW345" s="13" t="s">
        <v>4</v>
      </c>
      <c r="AX345" s="13" t="s">
        <v>90</v>
      </c>
      <c r="AY345" s="236" t="s">
        <v>127</v>
      </c>
    </row>
    <row r="346" spans="1:65" s="2" customFormat="1" ht="16.5" customHeight="1">
      <c r="A346" s="36"/>
      <c r="B346" s="37"/>
      <c r="C346" s="205" t="s">
        <v>590</v>
      </c>
      <c r="D346" s="205" t="s">
        <v>130</v>
      </c>
      <c r="E346" s="206" t="s">
        <v>591</v>
      </c>
      <c r="F346" s="207" t="s">
        <v>592</v>
      </c>
      <c r="G346" s="208" t="s">
        <v>538</v>
      </c>
      <c r="H346" s="279"/>
      <c r="I346" s="210"/>
      <c r="J346" s="211">
        <f>ROUND(I346*H346,2)</f>
        <v>0</v>
      </c>
      <c r="K346" s="207" t="s">
        <v>134</v>
      </c>
      <c r="L346" s="41"/>
      <c r="M346" s="212" t="s">
        <v>1</v>
      </c>
      <c r="N346" s="213" t="s">
        <v>48</v>
      </c>
      <c r="O346" s="73"/>
      <c r="P346" s="214">
        <f>O346*H346</f>
        <v>0</v>
      </c>
      <c r="Q346" s="214">
        <v>0</v>
      </c>
      <c r="R346" s="214">
        <f>Q346*H346</f>
        <v>0</v>
      </c>
      <c r="S346" s="214">
        <v>0</v>
      </c>
      <c r="T346" s="215">
        <f>S346*H346</f>
        <v>0</v>
      </c>
      <c r="U346" s="36"/>
      <c r="V346" s="36"/>
      <c r="W346" s="36"/>
      <c r="X346" s="36"/>
      <c r="Y346" s="36"/>
      <c r="Z346" s="36"/>
      <c r="AA346" s="36"/>
      <c r="AB346" s="36"/>
      <c r="AC346" s="36"/>
      <c r="AD346" s="36"/>
      <c r="AE346" s="36"/>
      <c r="AR346" s="216" t="s">
        <v>279</v>
      </c>
      <c r="AT346" s="216" t="s">
        <v>130</v>
      </c>
      <c r="AU346" s="216" t="s">
        <v>92</v>
      </c>
      <c r="AY346" s="18" t="s">
        <v>127</v>
      </c>
      <c r="BE346" s="217">
        <f>IF(N346="základní",J346,0)</f>
        <v>0</v>
      </c>
      <c r="BF346" s="217">
        <f>IF(N346="snížená",J346,0)</f>
        <v>0</v>
      </c>
      <c r="BG346" s="217">
        <f>IF(N346="zákl. přenesená",J346,0)</f>
        <v>0</v>
      </c>
      <c r="BH346" s="217">
        <f>IF(N346="sníž. přenesená",J346,0)</f>
        <v>0</v>
      </c>
      <c r="BI346" s="217">
        <f>IF(N346="nulová",J346,0)</f>
        <v>0</v>
      </c>
      <c r="BJ346" s="18" t="s">
        <v>90</v>
      </c>
      <c r="BK346" s="217">
        <f>ROUND(I346*H346,2)</f>
        <v>0</v>
      </c>
      <c r="BL346" s="18" t="s">
        <v>279</v>
      </c>
      <c r="BM346" s="216" t="s">
        <v>593</v>
      </c>
    </row>
    <row r="347" spans="1:65" s="12" customFormat="1" ht="22.9" customHeight="1">
      <c r="B347" s="189"/>
      <c r="C347" s="190"/>
      <c r="D347" s="191" t="s">
        <v>82</v>
      </c>
      <c r="E347" s="203" t="s">
        <v>594</v>
      </c>
      <c r="F347" s="203" t="s">
        <v>595</v>
      </c>
      <c r="G347" s="190"/>
      <c r="H347" s="190"/>
      <c r="I347" s="193"/>
      <c r="J347" s="204">
        <f>BK347</f>
        <v>0</v>
      </c>
      <c r="K347" s="190"/>
      <c r="L347" s="195"/>
      <c r="M347" s="196"/>
      <c r="N347" s="197"/>
      <c r="O347" s="197"/>
      <c r="P347" s="198">
        <f>SUM(P348:P390)</f>
        <v>0</v>
      </c>
      <c r="Q347" s="197"/>
      <c r="R347" s="198">
        <f>SUM(R348:R390)</f>
        <v>18.229994560000005</v>
      </c>
      <c r="S347" s="197"/>
      <c r="T347" s="199">
        <f>SUM(T348:T390)</f>
        <v>0</v>
      </c>
      <c r="AR347" s="200" t="s">
        <v>92</v>
      </c>
      <c r="AT347" s="201" t="s">
        <v>82</v>
      </c>
      <c r="AU347" s="201" t="s">
        <v>90</v>
      </c>
      <c r="AY347" s="200" t="s">
        <v>127</v>
      </c>
      <c r="BK347" s="202">
        <f>SUM(BK348:BK390)</f>
        <v>0</v>
      </c>
    </row>
    <row r="348" spans="1:65" s="2" customFormat="1" ht="16.5" customHeight="1">
      <c r="A348" s="36"/>
      <c r="B348" s="37"/>
      <c r="C348" s="205" t="s">
        <v>596</v>
      </c>
      <c r="D348" s="205" t="s">
        <v>130</v>
      </c>
      <c r="E348" s="206" t="s">
        <v>597</v>
      </c>
      <c r="F348" s="207" t="s">
        <v>598</v>
      </c>
      <c r="G348" s="208" t="s">
        <v>211</v>
      </c>
      <c r="H348" s="209">
        <v>170.67500000000001</v>
      </c>
      <c r="I348" s="210"/>
      <c r="J348" s="211">
        <f>ROUND(I348*H348,2)</f>
        <v>0</v>
      </c>
      <c r="K348" s="207" t="s">
        <v>134</v>
      </c>
      <c r="L348" s="41"/>
      <c r="M348" s="212" t="s">
        <v>1</v>
      </c>
      <c r="N348" s="213" t="s">
        <v>48</v>
      </c>
      <c r="O348" s="73"/>
      <c r="P348" s="214">
        <f>O348*H348</f>
        <v>0</v>
      </c>
      <c r="Q348" s="214">
        <v>6.0000000000000001E-3</v>
      </c>
      <c r="R348" s="214">
        <f>Q348*H348</f>
        <v>1.0240500000000001</v>
      </c>
      <c r="S348" s="214">
        <v>0</v>
      </c>
      <c r="T348" s="215">
        <f>S348*H348</f>
        <v>0</v>
      </c>
      <c r="U348" s="36"/>
      <c r="V348" s="36"/>
      <c r="W348" s="36"/>
      <c r="X348" s="36"/>
      <c r="Y348" s="36"/>
      <c r="Z348" s="36"/>
      <c r="AA348" s="36"/>
      <c r="AB348" s="36"/>
      <c r="AC348" s="36"/>
      <c r="AD348" s="36"/>
      <c r="AE348" s="36"/>
      <c r="AR348" s="216" t="s">
        <v>279</v>
      </c>
      <c r="AT348" s="216" t="s">
        <v>130</v>
      </c>
      <c r="AU348" s="216" t="s">
        <v>92</v>
      </c>
      <c r="AY348" s="18" t="s">
        <v>127</v>
      </c>
      <c r="BE348" s="217">
        <f>IF(N348="základní",J348,0)</f>
        <v>0</v>
      </c>
      <c r="BF348" s="217">
        <f>IF(N348="snížená",J348,0)</f>
        <v>0</v>
      </c>
      <c r="BG348" s="217">
        <f>IF(N348="zákl. přenesená",J348,0)</f>
        <v>0</v>
      </c>
      <c r="BH348" s="217">
        <f>IF(N348="sníž. přenesená",J348,0)</f>
        <v>0</v>
      </c>
      <c r="BI348" s="217">
        <f>IF(N348="nulová",J348,0)</f>
        <v>0</v>
      </c>
      <c r="BJ348" s="18" t="s">
        <v>90</v>
      </c>
      <c r="BK348" s="217">
        <f>ROUND(I348*H348,2)</f>
        <v>0</v>
      </c>
      <c r="BL348" s="18" t="s">
        <v>279</v>
      </c>
      <c r="BM348" s="216" t="s">
        <v>599</v>
      </c>
    </row>
    <row r="349" spans="1:65" s="13" customFormat="1">
      <c r="B349" s="226"/>
      <c r="C349" s="227"/>
      <c r="D349" s="218" t="s">
        <v>213</v>
      </c>
      <c r="E349" s="228" t="s">
        <v>1</v>
      </c>
      <c r="F349" s="229" t="s">
        <v>553</v>
      </c>
      <c r="G349" s="227"/>
      <c r="H349" s="230">
        <v>170.67500000000001</v>
      </c>
      <c r="I349" s="231"/>
      <c r="J349" s="227"/>
      <c r="K349" s="227"/>
      <c r="L349" s="232"/>
      <c r="M349" s="233"/>
      <c r="N349" s="234"/>
      <c r="O349" s="234"/>
      <c r="P349" s="234"/>
      <c r="Q349" s="234"/>
      <c r="R349" s="234"/>
      <c r="S349" s="234"/>
      <c r="T349" s="235"/>
      <c r="AT349" s="236" t="s">
        <v>213</v>
      </c>
      <c r="AU349" s="236" t="s">
        <v>92</v>
      </c>
      <c r="AV349" s="13" t="s">
        <v>92</v>
      </c>
      <c r="AW349" s="13" t="s">
        <v>38</v>
      </c>
      <c r="AX349" s="13" t="s">
        <v>83</v>
      </c>
      <c r="AY349" s="236" t="s">
        <v>127</v>
      </c>
    </row>
    <row r="350" spans="1:65" s="14" customFormat="1">
      <c r="B350" s="237"/>
      <c r="C350" s="238"/>
      <c r="D350" s="218" t="s">
        <v>213</v>
      </c>
      <c r="E350" s="239" t="s">
        <v>1</v>
      </c>
      <c r="F350" s="240" t="s">
        <v>215</v>
      </c>
      <c r="G350" s="238"/>
      <c r="H350" s="241">
        <v>170.67500000000001</v>
      </c>
      <c r="I350" s="242"/>
      <c r="J350" s="238"/>
      <c r="K350" s="238"/>
      <c r="L350" s="243"/>
      <c r="M350" s="244"/>
      <c r="N350" s="245"/>
      <c r="O350" s="245"/>
      <c r="P350" s="245"/>
      <c r="Q350" s="245"/>
      <c r="R350" s="245"/>
      <c r="S350" s="245"/>
      <c r="T350" s="246"/>
      <c r="AT350" s="247" t="s">
        <v>213</v>
      </c>
      <c r="AU350" s="247" t="s">
        <v>92</v>
      </c>
      <c r="AV350" s="14" t="s">
        <v>152</v>
      </c>
      <c r="AW350" s="14" t="s">
        <v>38</v>
      </c>
      <c r="AX350" s="14" t="s">
        <v>90</v>
      </c>
      <c r="AY350" s="247" t="s">
        <v>127</v>
      </c>
    </row>
    <row r="351" spans="1:65" s="2" customFormat="1" ht="16.5" customHeight="1">
      <c r="A351" s="36"/>
      <c r="B351" s="37"/>
      <c r="C351" s="248" t="s">
        <v>600</v>
      </c>
      <c r="D351" s="248" t="s">
        <v>280</v>
      </c>
      <c r="E351" s="249" t="s">
        <v>601</v>
      </c>
      <c r="F351" s="250" t="s">
        <v>602</v>
      </c>
      <c r="G351" s="251" t="s">
        <v>211</v>
      </c>
      <c r="H351" s="252">
        <v>179.209</v>
      </c>
      <c r="I351" s="253"/>
      <c r="J351" s="254">
        <f>ROUND(I351*H351,2)</f>
        <v>0</v>
      </c>
      <c r="K351" s="250" t="s">
        <v>134</v>
      </c>
      <c r="L351" s="255"/>
      <c r="M351" s="256" t="s">
        <v>1</v>
      </c>
      <c r="N351" s="257" t="s">
        <v>48</v>
      </c>
      <c r="O351" s="73"/>
      <c r="P351" s="214">
        <f>O351*H351</f>
        <v>0</v>
      </c>
      <c r="Q351" s="214">
        <v>3.0000000000000001E-3</v>
      </c>
      <c r="R351" s="214">
        <f>Q351*H351</f>
        <v>0.53762699999999997</v>
      </c>
      <c r="S351" s="214">
        <v>0</v>
      </c>
      <c r="T351" s="215">
        <f>S351*H351</f>
        <v>0</v>
      </c>
      <c r="U351" s="36"/>
      <c r="V351" s="36"/>
      <c r="W351" s="36"/>
      <c r="X351" s="36"/>
      <c r="Y351" s="36"/>
      <c r="Z351" s="36"/>
      <c r="AA351" s="36"/>
      <c r="AB351" s="36"/>
      <c r="AC351" s="36"/>
      <c r="AD351" s="36"/>
      <c r="AE351" s="36"/>
      <c r="AR351" s="216" t="s">
        <v>350</v>
      </c>
      <c r="AT351" s="216" t="s">
        <v>280</v>
      </c>
      <c r="AU351" s="216" t="s">
        <v>92</v>
      </c>
      <c r="AY351" s="18" t="s">
        <v>127</v>
      </c>
      <c r="BE351" s="217">
        <f>IF(N351="základní",J351,0)</f>
        <v>0</v>
      </c>
      <c r="BF351" s="217">
        <f>IF(N351="snížená",J351,0)</f>
        <v>0</v>
      </c>
      <c r="BG351" s="217">
        <f>IF(N351="zákl. přenesená",J351,0)</f>
        <v>0</v>
      </c>
      <c r="BH351" s="217">
        <f>IF(N351="sníž. přenesená",J351,0)</f>
        <v>0</v>
      </c>
      <c r="BI351" s="217">
        <f>IF(N351="nulová",J351,0)</f>
        <v>0</v>
      </c>
      <c r="BJ351" s="18" t="s">
        <v>90</v>
      </c>
      <c r="BK351" s="217">
        <f>ROUND(I351*H351,2)</f>
        <v>0</v>
      </c>
      <c r="BL351" s="18" t="s">
        <v>279</v>
      </c>
      <c r="BM351" s="216" t="s">
        <v>603</v>
      </c>
    </row>
    <row r="352" spans="1:65" s="13" customFormat="1">
      <c r="B352" s="226"/>
      <c r="C352" s="227"/>
      <c r="D352" s="218" t="s">
        <v>213</v>
      </c>
      <c r="E352" s="227"/>
      <c r="F352" s="229" t="s">
        <v>604</v>
      </c>
      <c r="G352" s="227"/>
      <c r="H352" s="230">
        <v>179.209</v>
      </c>
      <c r="I352" s="231"/>
      <c r="J352" s="227"/>
      <c r="K352" s="227"/>
      <c r="L352" s="232"/>
      <c r="M352" s="233"/>
      <c r="N352" s="234"/>
      <c r="O352" s="234"/>
      <c r="P352" s="234"/>
      <c r="Q352" s="234"/>
      <c r="R352" s="234"/>
      <c r="S352" s="234"/>
      <c r="T352" s="235"/>
      <c r="AT352" s="236" t="s">
        <v>213</v>
      </c>
      <c r="AU352" s="236" t="s">
        <v>92</v>
      </c>
      <c r="AV352" s="13" t="s">
        <v>92</v>
      </c>
      <c r="AW352" s="13" t="s">
        <v>4</v>
      </c>
      <c r="AX352" s="13" t="s">
        <v>90</v>
      </c>
      <c r="AY352" s="236" t="s">
        <v>127</v>
      </c>
    </row>
    <row r="353" spans="1:65" s="2" customFormat="1" ht="16.5" customHeight="1">
      <c r="A353" s="36"/>
      <c r="B353" s="37"/>
      <c r="C353" s="205" t="s">
        <v>605</v>
      </c>
      <c r="D353" s="205" t="s">
        <v>130</v>
      </c>
      <c r="E353" s="206" t="s">
        <v>597</v>
      </c>
      <c r="F353" s="207" t="s">
        <v>598</v>
      </c>
      <c r="G353" s="208" t="s">
        <v>211</v>
      </c>
      <c r="H353" s="209">
        <v>130.37</v>
      </c>
      <c r="I353" s="210"/>
      <c r="J353" s="211">
        <f>ROUND(I353*H353,2)</f>
        <v>0</v>
      </c>
      <c r="K353" s="207" t="s">
        <v>134</v>
      </c>
      <c r="L353" s="41"/>
      <c r="M353" s="212" t="s">
        <v>1</v>
      </c>
      <c r="N353" s="213" t="s">
        <v>48</v>
      </c>
      <c r="O353" s="73"/>
      <c r="P353" s="214">
        <f>O353*H353</f>
        <v>0</v>
      </c>
      <c r="Q353" s="214">
        <v>6.0000000000000001E-3</v>
      </c>
      <c r="R353" s="214">
        <f>Q353*H353</f>
        <v>0.78222000000000003</v>
      </c>
      <c r="S353" s="214">
        <v>0</v>
      </c>
      <c r="T353" s="215">
        <f>S353*H353</f>
        <v>0</v>
      </c>
      <c r="U353" s="36"/>
      <c r="V353" s="36"/>
      <c r="W353" s="36"/>
      <c r="X353" s="36"/>
      <c r="Y353" s="36"/>
      <c r="Z353" s="36"/>
      <c r="AA353" s="36"/>
      <c r="AB353" s="36"/>
      <c r="AC353" s="36"/>
      <c r="AD353" s="36"/>
      <c r="AE353" s="36"/>
      <c r="AR353" s="216" t="s">
        <v>279</v>
      </c>
      <c r="AT353" s="216" t="s">
        <v>130</v>
      </c>
      <c r="AU353" s="216" t="s">
        <v>92</v>
      </c>
      <c r="AY353" s="18" t="s">
        <v>127</v>
      </c>
      <c r="BE353" s="217">
        <f>IF(N353="základní",J353,0)</f>
        <v>0</v>
      </c>
      <c r="BF353" s="217">
        <f>IF(N353="snížená",J353,0)</f>
        <v>0</v>
      </c>
      <c r="BG353" s="217">
        <f>IF(N353="zákl. přenesená",J353,0)</f>
        <v>0</v>
      </c>
      <c r="BH353" s="217">
        <f>IF(N353="sníž. přenesená",J353,0)</f>
        <v>0</v>
      </c>
      <c r="BI353" s="217">
        <f>IF(N353="nulová",J353,0)</f>
        <v>0</v>
      </c>
      <c r="BJ353" s="18" t="s">
        <v>90</v>
      </c>
      <c r="BK353" s="217">
        <f>ROUND(I353*H353,2)</f>
        <v>0</v>
      </c>
      <c r="BL353" s="18" t="s">
        <v>279</v>
      </c>
      <c r="BM353" s="216" t="s">
        <v>606</v>
      </c>
    </row>
    <row r="354" spans="1:65" s="13" customFormat="1">
      <c r="B354" s="226"/>
      <c r="C354" s="227"/>
      <c r="D354" s="218" t="s">
        <v>213</v>
      </c>
      <c r="E354" s="228" t="s">
        <v>1</v>
      </c>
      <c r="F354" s="229" t="s">
        <v>214</v>
      </c>
      <c r="G354" s="227"/>
      <c r="H354" s="230">
        <v>130.37</v>
      </c>
      <c r="I354" s="231"/>
      <c r="J354" s="227"/>
      <c r="K354" s="227"/>
      <c r="L354" s="232"/>
      <c r="M354" s="233"/>
      <c r="N354" s="234"/>
      <c r="O354" s="234"/>
      <c r="P354" s="234"/>
      <c r="Q354" s="234"/>
      <c r="R354" s="234"/>
      <c r="S354" s="234"/>
      <c r="T354" s="235"/>
      <c r="AT354" s="236" t="s">
        <v>213</v>
      </c>
      <c r="AU354" s="236" t="s">
        <v>92</v>
      </c>
      <c r="AV354" s="13" t="s">
        <v>92</v>
      </c>
      <c r="AW354" s="13" t="s">
        <v>38</v>
      </c>
      <c r="AX354" s="13" t="s">
        <v>83</v>
      </c>
      <c r="AY354" s="236" t="s">
        <v>127</v>
      </c>
    </row>
    <row r="355" spans="1:65" s="14" customFormat="1">
      <c r="B355" s="237"/>
      <c r="C355" s="238"/>
      <c r="D355" s="218" t="s">
        <v>213</v>
      </c>
      <c r="E355" s="239" t="s">
        <v>1</v>
      </c>
      <c r="F355" s="240" t="s">
        <v>215</v>
      </c>
      <c r="G355" s="238"/>
      <c r="H355" s="241">
        <v>130.37</v>
      </c>
      <c r="I355" s="242"/>
      <c r="J355" s="238"/>
      <c r="K355" s="238"/>
      <c r="L355" s="243"/>
      <c r="M355" s="244"/>
      <c r="N355" s="245"/>
      <c r="O355" s="245"/>
      <c r="P355" s="245"/>
      <c r="Q355" s="245"/>
      <c r="R355" s="245"/>
      <c r="S355" s="245"/>
      <c r="T355" s="246"/>
      <c r="AT355" s="247" t="s">
        <v>213</v>
      </c>
      <c r="AU355" s="247" t="s">
        <v>92</v>
      </c>
      <c r="AV355" s="14" t="s">
        <v>152</v>
      </c>
      <c r="AW355" s="14" t="s">
        <v>38</v>
      </c>
      <c r="AX355" s="14" t="s">
        <v>90</v>
      </c>
      <c r="AY355" s="247" t="s">
        <v>127</v>
      </c>
    </row>
    <row r="356" spans="1:65" s="2" customFormat="1" ht="16.5" customHeight="1">
      <c r="A356" s="36"/>
      <c r="B356" s="37"/>
      <c r="C356" s="248" t="s">
        <v>607</v>
      </c>
      <c r="D356" s="248" t="s">
        <v>280</v>
      </c>
      <c r="E356" s="249" t="s">
        <v>299</v>
      </c>
      <c r="F356" s="250" t="s">
        <v>300</v>
      </c>
      <c r="G356" s="251" t="s">
        <v>218</v>
      </c>
      <c r="H356" s="252">
        <v>21.902000000000001</v>
      </c>
      <c r="I356" s="253"/>
      <c r="J356" s="254">
        <f>ROUND(I356*H356,2)</f>
        <v>0</v>
      </c>
      <c r="K356" s="250" t="s">
        <v>134</v>
      </c>
      <c r="L356" s="255"/>
      <c r="M356" s="256" t="s">
        <v>1</v>
      </c>
      <c r="N356" s="257" t="s">
        <v>48</v>
      </c>
      <c r="O356" s="73"/>
      <c r="P356" s="214">
        <f>O356*H356</f>
        <v>0</v>
      </c>
      <c r="Q356" s="214">
        <v>0.03</v>
      </c>
      <c r="R356" s="214">
        <f>Q356*H356</f>
        <v>0.65705999999999998</v>
      </c>
      <c r="S356" s="214">
        <v>0</v>
      </c>
      <c r="T356" s="215">
        <f>S356*H356</f>
        <v>0</v>
      </c>
      <c r="U356" s="36"/>
      <c r="V356" s="36"/>
      <c r="W356" s="36"/>
      <c r="X356" s="36"/>
      <c r="Y356" s="36"/>
      <c r="Z356" s="36"/>
      <c r="AA356" s="36"/>
      <c r="AB356" s="36"/>
      <c r="AC356" s="36"/>
      <c r="AD356" s="36"/>
      <c r="AE356" s="36"/>
      <c r="AR356" s="216" t="s">
        <v>350</v>
      </c>
      <c r="AT356" s="216" t="s">
        <v>280</v>
      </c>
      <c r="AU356" s="216" t="s">
        <v>92</v>
      </c>
      <c r="AY356" s="18" t="s">
        <v>127</v>
      </c>
      <c r="BE356" s="217">
        <f>IF(N356="základní",J356,0)</f>
        <v>0</v>
      </c>
      <c r="BF356" s="217">
        <f>IF(N356="snížená",J356,0)</f>
        <v>0</v>
      </c>
      <c r="BG356" s="217">
        <f>IF(N356="zákl. přenesená",J356,0)</f>
        <v>0</v>
      </c>
      <c r="BH356" s="217">
        <f>IF(N356="sníž. přenesená",J356,0)</f>
        <v>0</v>
      </c>
      <c r="BI356" s="217">
        <f>IF(N356="nulová",J356,0)</f>
        <v>0</v>
      </c>
      <c r="BJ356" s="18" t="s">
        <v>90</v>
      </c>
      <c r="BK356" s="217">
        <f>ROUND(I356*H356,2)</f>
        <v>0</v>
      </c>
      <c r="BL356" s="18" t="s">
        <v>279</v>
      </c>
      <c r="BM356" s="216" t="s">
        <v>608</v>
      </c>
    </row>
    <row r="357" spans="1:65" s="13" customFormat="1">
      <c r="B357" s="226"/>
      <c r="C357" s="227"/>
      <c r="D357" s="218" t="s">
        <v>213</v>
      </c>
      <c r="E357" s="227"/>
      <c r="F357" s="229" t="s">
        <v>609</v>
      </c>
      <c r="G357" s="227"/>
      <c r="H357" s="230">
        <v>21.902000000000001</v>
      </c>
      <c r="I357" s="231"/>
      <c r="J357" s="227"/>
      <c r="K357" s="227"/>
      <c r="L357" s="232"/>
      <c r="M357" s="233"/>
      <c r="N357" s="234"/>
      <c r="O357" s="234"/>
      <c r="P357" s="234"/>
      <c r="Q357" s="234"/>
      <c r="R357" s="234"/>
      <c r="S357" s="234"/>
      <c r="T357" s="235"/>
      <c r="AT357" s="236" t="s">
        <v>213</v>
      </c>
      <c r="AU357" s="236" t="s">
        <v>92</v>
      </c>
      <c r="AV357" s="13" t="s">
        <v>92</v>
      </c>
      <c r="AW357" s="13" t="s">
        <v>4</v>
      </c>
      <c r="AX357" s="13" t="s">
        <v>90</v>
      </c>
      <c r="AY357" s="236" t="s">
        <v>127</v>
      </c>
    </row>
    <row r="358" spans="1:65" s="2" customFormat="1" ht="16.5" customHeight="1">
      <c r="A358" s="36"/>
      <c r="B358" s="37"/>
      <c r="C358" s="205" t="s">
        <v>610</v>
      </c>
      <c r="D358" s="205" t="s">
        <v>130</v>
      </c>
      <c r="E358" s="206" t="s">
        <v>597</v>
      </c>
      <c r="F358" s="207" t="s">
        <v>598</v>
      </c>
      <c r="G358" s="208" t="s">
        <v>211</v>
      </c>
      <c r="H358" s="209">
        <v>304.43099999999998</v>
      </c>
      <c r="I358" s="210"/>
      <c r="J358" s="211">
        <f>ROUND(I358*H358,2)</f>
        <v>0</v>
      </c>
      <c r="K358" s="207" t="s">
        <v>134</v>
      </c>
      <c r="L358" s="41"/>
      <c r="M358" s="212" t="s">
        <v>1</v>
      </c>
      <c r="N358" s="213" t="s">
        <v>48</v>
      </c>
      <c r="O358" s="73"/>
      <c r="P358" s="214">
        <f>O358*H358</f>
        <v>0</v>
      </c>
      <c r="Q358" s="214">
        <v>6.0000000000000001E-3</v>
      </c>
      <c r="R358" s="214">
        <f>Q358*H358</f>
        <v>1.826586</v>
      </c>
      <c r="S358" s="214">
        <v>0</v>
      </c>
      <c r="T358" s="215">
        <f>S358*H358</f>
        <v>0</v>
      </c>
      <c r="U358" s="36"/>
      <c r="V358" s="36"/>
      <c r="W358" s="36"/>
      <c r="X358" s="36"/>
      <c r="Y358" s="36"/>
      <c r="Z358" s="36"/>
      <c r="AA358" s="36"/>
      <c r="AB358" s="36"/>
      <c r="AC358" s="36"/>
      <c r="AD358" s="36"/>
      <c r="AE358" s="36"/>
      <c r="AR358" s="216" t="s">
        <v>279</v>
      </c>
      <c r="AT358" s="216" t="s">
        <v>130</v>
      </c>
      <c r="AU358" s="216" t="s">
        <v>92</v>
      </c>
      <c r="AY358" s="18" t="s">
        <v>127</v>
      </c>
      <c r="BE358" s="217">
        <f>IF(N358="základní",J358,0)</f>
        <v>0</v>
      </c>
      <c r="BF358" s="217">
        <f>IF(N358="snížená",J358,0)</f>
        <v>0</v>
      </c>
      <c r="BG358" s="217">
        <f>IF(N358="zákl. přenesená",J358,0)</f>
        <v>0</v>
      </c>
      <c r="BH358" s="217">
        <f>IF(N358="sníž. přenesená",J358,0)</f>
        <v>0</v>
      </c>
      <c r="BI358" s="217">
        <f>IF(N358="nulová",J358,0)</f>
        <v>0</v>
      </c>
      <c r="BJ358" s="18" t="s">
        <v>90</v>
      </c>
      <c r="BK358" s="217">
        <f>ROUND(I358*H358,2)</f>
        <v>0</v>
      </c>
      <c r="BL358" s="18" t="s">
        <v>279</v>
      </c>
      <c r="BM358" s="216" t="s">
        <v>611</v>
      </c>
    </row>
    <row r="359" spans="1:65" s="13" customFormat="1">
      <c r="B359" s="226"/>
      <c r="C359" s="227"/>
      <c r="D359" s="218" t="s">
        <v>213</v>
      </c>
      <c r="E359" s="228" t="s">
        <v>1</v>
      </c>
      <c r="F359" s="229" t="s">
        <v>612</v>
      </c>
      <c r="G359" s="227"/>
      <c r="H359" s="230">
        <v>304.43099999999998</v>
      </c>
      <c r="I359" s="231"/>
      <c r="J359" s="227"/>
      <c r="K359" s="227"/>
      <c r="L359" s="232"/>
      <c r="M359" s="233"/>
      <c r="N359" s="234"/>
      <c r="O359" s="234"/>
      <c r="P359" s="234"/>
      <c r="Q359" s="234"/>
      <c r="R359" s="234"/>
      <c r="S359" s="234"/>
      <c r="T359" s="235"/>
      <c r="AT359" s="236" t="s">
        <v>213</v>
      </c>
      <c r="AU359" s="236" t="s">
        <v>92</v>
      </c>
      <c r="AV359" s="13" t="s">
        <v>92</v>
      </c>
      <c r="AW359" s="13" t="s">
        <v>38</v>
      </c>
      <c r="AX359" s="13" t="s">
        <v>83</v>
      </c>
      <c r="AY359" s="236" t="s">
        <v>127</v>
      </c>
    </row>
    <row r="360" spans="1:65" s="14" customFormat="1">
      <c r="B360" s="237"/>
      <c r="C360" s="238"/>
      <c r="D360" s="218" t="s">
        <v>213</v>
      </c>
      <c r="E360" s="239" t="s">
        <v>1</v>
      </c>
      <c r="F360" s="240" t="s">
        <v>215</v>
      </c>
      <c r="G360" s="238"/>
      <c r="H360" s="241">
        <v>304.43099999999998</v>
      </c>
      <c r="I360" s="242"/>
      <c r="J360" s="238"/>
      <c r="K360" s="238"/>
      <c r="L360" s="243"/>
      <c r="M360" s="244"/>
      <c r="N360" s="245"/>
      <c r="O360" s="245"/>
      <c r="P360" s="245"/>
      <c r="Q360" s="245"/>
      <c r="R360" s="245"/>
      <c r="S360" s="245"/>
      <c r="T360" s="246"/>
      <c r="AT360" s="247" t="s">
        <v>213</v>
      </c>
      <c r="AU360" s="247" t="s">
        <v>92</v>
      </c>
      <c r="AV360" s="14" t="s">
        <v>152</v>
      </c>
      <c r="AW360" s="14" t="s">
        <v>38</v>
      </c>
      <c r="AX360" s="14" t="s">
        <v>90</v>
      </c>
      <c r="AY360" s="247" t="s">
        <v>127</v>
      </c>
    </row>
    <row r="361" spans="1:65" s="2" customFormat="1" ht="16.5" customHeight="1">
      <c r="A361" s="36"/>
      <c r="B361" s="37"/>
      <c r="C361" s="248" t="s">
        <v>613</v>
      </c>
      <c r="D361" s="248" t="s">
        <v>280</v>
      </c>
      <c r="E361" s="249" t="s">
        <v>614</v>
      </c>
      <c r="F361" s="250" t="s">
        <v>615</v>
      </c>
      <c r="G361" s="251" t="s">
        <v>211</v>
      </c>
      <c r="H361" s="252">
        <v>304.43099999999998</v>
      </c>
      <c r="I361" s="253"/>
      <c r="J361" s="254">
        <f>ROUND(I361*H361,2)</f>
        <v>0</v>
      </c>
      <c r="K361" s="250" t="s">
        <v>134</v>
      </c>
      <c r="L361" s="255"/>
      <c r="M361" s="256" t="s">
        <v>1</v>
      </c>
      <c r="N361" s="257" t="s">
        <v>48</v>
      </c>
      <c r="O361" s="73"/>
      <c r="P361" s="214">
        <f>O361*H361</f>
        <v>0</v>
      </c>
      <c r="Q361" s="214">
        <v>5.1000000000000004E-4</v>
      </c>
      <c r="R361" s="214">
        <f>Q361*H361</f>
        <v>0.15525981</v>
      </c>
      <c r="S361" s="214">
        <v>0</v>
      </c>
      <c r="T361" s="215">
        <f>S361*H361</f>
        <v>0</v>
      </c>
      <c r="U361" s="36"/>
      <c r="V361" s="36"/>
      <c r="W361" s="36"/>
      <c r="X361" s="36"/>
      <c r="Y361" s="36"/>
      <c r="Z361" s="36"/>
      <c r="AA361" s="36"/>
      <c r="AB361" s="36"/>
      <c r="AC361" s="36"/>
      <c r="AD361" s="36"/>
      <c r="AE361" s="36"/>
      <c r="AR361" s="216" t="s">
        <v>350</v>
      </c>
      <c r="AT361" s="216" t="s">
        <v>280</v>
      </c>
      <c r="AU361" s="216" t="s">
        <v>92</v>
      </c>
      <c r="AY361" s="18" t="s">
        <v>127</v>
      </c>
      <c r="BE361" s="217">
        <f>IF(N361="základní",J361,0)</f>
        <v>0</v>
      </c>
      <c r="BF361" s="217">
        <f>IF(N361="snížená",J361,0)</f>
        <v>0</v>
      </c>
      <c r="BG361" s="217">
        <f>IF(N361="zákl. přenesená",J361,0)</f>
        <v>0</v>
      </c>
      <c r="BH361" s="217">
        <f>IF(N361="sníž. přenesená",J361,0)</f>
        <v>0</v>
      </c>
      <c r="BI361" s="217">
        <f>IF(N361="nulová",J361,0)</f>
        <v>0</v>
      </c>
      <c r="BJ361" s="18" t="s">
        <v>90</v>
      </c>
      <c r="BK361" s="217">
        <f>ROUND(I361*H361,2)</f>
        <v>0</v>
      </c>
      <c r="BL361" s="18" t="s">
        <v>279</v>
      </c>
      <c r="BM361" s="216" t="s">
        <v>616</v>
      </c>
    </row>
    <row r="362" spans="1:65" s="2" customFormat="1" ht="16.5" customHeight="1">
      <c r="A362" s="36"/>
      <c r="B362" s="37"/>
      <c r="C362" s="205" t="s">
        <v>617</v>
      </c>
      <c r="D362" s="205" t="s">
        <v>130</v>
      </c>
      <c r="E362" s="206" t="s">
        <v>618</v>
      </c>
      <c r="F362" s="207" t="s">
        <v>619</v>
      </c>
      <c r="G362" s="208" t="s">
        <v>211</v>
      </c>
      <c r="H362" s="209">
        <v>1201.32</v>
      </c>
      <c r="I362" s="210"/>
      <c r="J362" s="211">
        <f>ROUND(I362*H362,2)</f>
        <v>0</v>
      </c>
      <c r="K362" s="207" t="s">
        <v>134</v>
      </c>
      <c r="L362" s="41"/>
      <c r="M362" s="212" t="s">
        <v>1</v>
      </c>
      <c r="N362" s="213" t="s">
        <v>48</v>
      </c>
      <c r="O362" s="73"/>
      <c r="P362" s="214">
        <f>O362*H362</f>
        <v>0</v>
      </c>
      <c r="Q362" s="214">
        <v>5.8E-4</v>
      </c>
      <c r="R362" s="214">
        <f>Q362*H362</f>
        <v>0.69676559999999998</v>
      </c>
      <c r="S362" s="214">
        <v>0</v>
      </c>
      <c r="T362" s="215">
        <f>S362*H362</f>
        <v>0</v>
      </c>
      <c r="U362" s="36"/>
      <c r="V362" s="36"/>
      <c r="W362" s="36"/>
      <c r="X362" s="36"/>
      <c r="Y362" s="36"/>
      <c r="Z362" s="36"/>
      <c r="AA362" s="36"/>
      <c r="AB362" s="36"/>
      <c r="AC362" s="36"/>
      <c r="AD362" s="36"/>
      <c r="AE362" s="36"/>
      <c r="AR362" s="216" t="s">
        <v>279</v>
      </c>
      <c r="AT362" s="216" t="s">
        <v>130</v>
      </c>
      <c r="AU362" s="216" t="s">
        <v>92</v>
      </c>
      <c r="AY362" s="18" t="s">
        <v>127</v>
      </c>
      <c r="BE362" s="217">
        <f>IF(N362="základní",J362,0)</f>
        <v>0</v>
      </c>
      <c r="BF362" s="217">
        <f>IF(N362="snížená",J362,0)</f>
        <v>0</v>
      </c>
      <c r="BG362" s="217">
        <f>IF(N362="zákl. přenesená",J362,0)</f>
        <v>0</v>
      </c>
      <c r="BH362" s="217">
        <f>IF(N362="sníž. přenesená",J362,0)</f>
        <v>0</v>
      </c>
      <c r="BI362" s="217">
        <f>IF(N362="nulová",J362,0)</f>
        <v>0</v>
      </c>
      <c r="BJ362" s="18" t="s">
        <v>90</v>
      </c>
      <c r="BK362" s="217">
        <f>ROUND(I362*H362,2)</f>
        <v>0</v>
      </c>
      <c r="BL362" s="18" t="s">
        <v>279</v>
      </c>
      <c r="BM362" s="216" t="s">
        <v>620</v>
      </c>
    </row>
    <row r="363" spans="1:65" s="13" customFormat="1">
      <c r="B363" s="226"/>
      <c r="C363" s="227"/>
      <c r="D363" s="218" t="s">
        <v>213</v>
      </c>
      <c r="E363" s="228" t="s">
        <v>1</v>
      </c>
      <c r="F363" s="229" t="s">
        <v>547</v>
      </c>
      <c r="G363" s="227"/>
      <c r="H363" s="230">
        <v>1201.32</v>
      </c>
      <c r="I363" s="231"/>
      <c r="J363" s="227"/>
      <c r="K363" s="227"/>
      <c r="L363" s="232"/>
      <c r="M363" s="233"/>
      <c r="N363" s="234"/>
      <c r="O363" s="234"/>
      <c r="P363" s="234"/>
      <c r="Q363" s="234"/>
      <c r="R363" s="234"/>
      <c r="S363" s="234"/>
      <c r="T363" s="235"/>
      <c r="AT363" s="236" t="s">
        <v>213</v>
      </c>
      <c r="AU363" s="236" t="s">
        <v>92</v>
      </c>
      <c r="AV363" s="13" t="s">
        <v>92</v>
      </c>
      <c r="AW363" s="13" t="s">
        <v>38</v>
      </c>
      <c r="AX363" s="13" t="s">
        <v>83</v>
      </c>
      <c r="AY363" s="236" t="s">
        <v>127</v>
      </c>
    </row>
    <row r="364" spans="1:65" s="14" customFormat="1">
      <c r="B364" s="237"/>
      <c r="C364" s="238"/>
      <c r="D364" s="218" t="s">
        <v>213</v>
      </c>
      <c r="E364" s="239" t="s">
        <v>1</v>
      </c>
      <c r="F364" s="240" t="s">
        <v>215</v>
      </c>
      <c r="G364" s="238"/>
      <c r="H364" s="241">
        <v>1201.32</v>
      </c>
      <c r="I364" s="242"/>
      <c r="J364" s="238"/>
      <c r="K364" s="238"/>
      <c r="L364" s="243"/>
      <c r="M364" s="244"/>
      <c r="N364" s="245"/>
      <c r="O364" s="245"/>
      <c r="P364" s="245"/>
      <c r="Q364" s="245"/>
      <c r="R364" s="245"/>
      <c r="S364" s="245"/>
      <c r="T364" s="246"/>
      <c r="AT364" s="247" t="s">
        <v>213</v>
      </c>
      <c r="AU364" s="247" t="s">
        <v>92</v>
      </c>
      <c r="AV364" s="14" t="s">
        <v>152</v>
      </c>
      <c r="AW364" s="14" t="s">
        <v>38</v>
      </c>
      <c r="AX364" s="14" t="s">
        <v>90</v>
      </c>
      <c r="AY364" s="247" t="s">
        <v>127</v>
      </c>
    </row>
    <row r="365" spans="1:65" s="2" customFormat="1" ht="16.5" customHeight="1">
      <c r="A365" s="36"/>
      <c r="B365" s="37"/>
      <c r="C365" s="248" t="s">
        <v>621</v>
      </c>
      <c r="D365" s="248" t="s">
        <v>280</v>
      </c>
      <c r="E365" s="249" t="s">
        <v>622</v>
      </c>
      <c r="F365" s="250" t="s">
        <v>623</v>
      </c>
      <c r="G365" s="251" t="s">
        <v>211</v>
      </c>
      <c r="H365" s="252">
        <v>1261.386</v>
      </c>
      <c r="I365" s="253"/>
      <c r="J365" s="254">
        <f>ROUND(I365*H365,2)</f>
        <v>0</v>
      </c>
      <c r="K365" s="250" t="s">
        <v>134</v>
      </c>
      <c r="L365" s="255"/>
      <c r="M365" s="256" t="s">
        <v>1</v>
      </c>
      <c r="N365" s="257" t="s">
        <v>48</v>
      </c>
      <c r="O365" s="73"/>
      <c r="P365" s="214">
        <f>O365*H365</f>
        <v>0</v>
      </c>
      <c r="Q365" s="214">
        <v>3.5999999999999999E-3</v>
      </c>
      <c r="R365" s="214">
        <f>Q365*H365</f>
        <v>4.5409895999999996</v>
      </c>
      <c r="S365" s="214">
        <v>0</v>
      </c>
      <c r="T365" s="215">
        <f>S365*H365</f>
        <v>0</v>
      </c>
      <c r="U365" s="36"/>
      <c r="V365" s="36"/>
      <c r="W365" s="36"/>
      <c r="X365" s="36"/>
      <c r="Y365" s="36"/>
      <c r="Z365" s="36"/>
      <c r="AA365" s="36"/>
      <c r="AB365" s="36"/>
      <c r="AC365" s="36"/>
      <c r="AD365" s="36"/>
      <c r="AE365" s="36"/>
      <c r="AR365" s="216" t="s">
        <v>350</v>
      </c>
      <c r="AT365" s="216" t="s">
        <v>280</v>
      </c>
      <c r="AU365" s="216" t="s">
        <v>92</v>
      </c>
      <c r="AY365" s="18" t="s">
        <v>127</v>
      </c>
      <c r="BE365" s="217">
        <f>IF(N365="základní",J365,0)</f>
        <v>0</v>
      </c>
      <c r="BF365" s="217">
        <f>IF(N365="snížená",J365,0)</f>
        <v>0</v>
      </c>
      <c r="BG365" s="217">
        <f>IF(N365="zákl. přenesená",J365,0)</f>
        <v>0</v>
      </c>
      <c r="BH365" s="217">
        <f>IF(N365="sníž. přenesená",J365,0)</f>
        <v>0</v>
      </c>
      <c r="BI365" s="217">
        <f>IF(N365="nulová",J365,0)</f>
        <v>0</v>
      </c>
      <c r="BJ365" s="18" t="s">
        <v>90</v>
      </c>
      <c r="BK365" s="217">
        <f>ROUND(I365*H365,2)</f>
        <v>0</v>
      </c>
      <c r="BL365" s="18" t="s">
        <v>279</v>
      </c>
      <c r="BM365" s="216" t="s">
        <v>624</v>
      </c>
    </row>
    <row r="366" spans="1:65" s="13" customFormat="1">
      <c r="B366" s="226"/>
      <c r="C366" s="227"/>
      <c r="D366" s="218" t="s">
        <v>213</v>
      </c>
      <c r="E366" s="227"/>
      <c r="F366" s="229" t="s">
        <v>625</v>
      </c>
      <c r="G366" s="227"/>
      <c r="H366" s="230">
        <v>1261.386</v>
      </c>
      <c r="I366" s="231"/>
      <c r="J366" s="227"/>
      <c r="K366" s="227"/>
      <c r="L366" s="232"/>
      <c r="M366" s="233"/>
      <c r="N366" s="234"/>
      <c r="O366" s="234"/>
      <c r="P366" s="234"/>
      <c r="Q366" s="234"/>
      <c r="R366" s="234"/>
      <c r="S366" s="234"/>
      <c r="T366" s="235"/>
      <c r="AT366" s="236" t="s">
        <v>213</v>
      </c>
      <c r="AU366" s="236" t="s">
        <v>92</v>
      </c>
      <c r="AV366" s="13" t="s">
        <v>92</v>
      </c>
      <c r="AW366" s="13" t="s">
        <v>4</v>
      </c>
      <c r="AX366" s="13" t="s">
        <v>90</v>
      </c>
      <c r="AY366" s="236" t="s">
        <v>127</v>
      </c>
    </row>
    <row r="367" spans="1:65" s="2" customFormat="1" ht="16.5" customHeight="1">
      <c r="A367" s="36"/>
      <c r="B367" s="37"/>
      <c r="C367" s="205" t="s">
        <v>626</v>
      </c>
      <c r="D367" s="205" t="s">
        <v>130</v>
      </c>
      <c r="E367" s="206" t="s">
        <v>618</v>
      </c>
      <c r="F367" s="207" t="s">
        <v>619</v>
      </c>
      <c r="G367" s="208" t="s">
        <v>211</v>
      </c>
      <c r="H367" s="209">
        <v>31.76</v>
      </c>
      <c r="I367" s="210"/>
      <c r="J367" s="211">
        <f>ROUND(I367*H367,2)</f>
        <v>0</v>
      </c>
      <c r="K367" s="207" t="s">
        <v>134</v>
      </c>
      <c r="L367" s="41"/>
      <c r="M367" s="212" t="s">
        <v>1</v>
      </c>
      <c r="N367" s="213" t="s">
        <v>48</v>
      </c>
      <c r="O367" s="73"/>
      <c r="P367" s="214">
        <f>O367*H367</f>
        <v>0</v>
      </c>
      <c r="Q367" s="214">
        <v>5.8E-4</v>
      </c>
      <c r="R367" s="214">
        <f>Q367*H367</f>
        <v>1.8420800000000001E-2</v>
      </c>
      <c r="S367" s="214">
        <v>0</v>
      </c>
      <c r="T367" s="215">
        <f>S367*H367</f>
        <v>0</v>
      </c>
      <c r="U367" s="36"/>
      <c r="V367" s="36"/>
      <c r="W367" s="36"/>
      <c r="X367" s="36"/>
      <c r="Y367" s="36"/>
      <c r="Z367" s="36"/>
      <c r="AA367" s="36"/>
      <c r="AB367" s="36"/>
      <c r="AC367" s="36"/>
      <c r="AD367" s="36"/>
      <c r="AE367" s="36"/>
      <c r="AR367" s="216" t="s">
        <v>279</v>
      </c>
      <c r="AT367" s="216" t="s">
        <v>130</v>
      </c>
      <c r="AU367" s="216" t="s">
        <v>92</v>
      </c>
      <c r="AY367" s="18" t="s">
        <v>127</v>
      </c>
      <c r="BE367" s="217">
        <f>IF(N367="základní",J367,0)</f>
        <v>0</v>
      </c>
      <c r="BF367" s="217">
        <f>IF(N367="snížená",J367,0)</f>
        <v>0</v>
      </c>
      <c r="BG367" s="217">
        <f>IF(N367="zákl. přenesená",J367,0)</f>
        <v>0</v>
      </c>
      <c r="BH367" s="217">
        <f>IF(N367="sníž. přenesená",J367,0)</f>
        <v>0</v>
      </c>
      <c r="BI367" s="217">
        <f>IF(N367="nulová",J367,0)</f>
        <v>0</v>
      </c>
      <c r="BJ367" s="18" t="s">
        <v>90</v>
      </c>
      <c r="BK367" s="217">
        <f>ROUND(I367*H367,2)</f>
        <v>0</v>
      </c>
      <c r="BL367" s="18" t="s">
        <v>279</v>
      </c>
      <c r="BM367" s="216" t="s">
        <v>627</v>
      </c>
    </row>
    <row r="368" spans="1:65" s="13" customFormat="1">
      <c r="B368" s="226"/>
      <c r="C368" s="227"/>
      <c r="D368" s="218" t="s">
        <v>213</v>
      </c>
      <c r="E368" s="228" t="s">
        <v>1</v>
      </c>
      <c r="F368" s="229" t="s">
        <v>548</v>
      </c>
      <c r="G368" s="227"/>
      <c r="H368" s="230">
        <v>31.76</v>
      </c>
      <c r="I368" s="231"/>
      <c r="J368" s="227"/>
      <c r="K368" s="227"/>
      <c r="L368" s="232"/>
      <c r="M368" s="233"/>
      <c r="N368" s="234"/>
      <c r="O368" s="234"/>
      <c r="P368" s="234"/>
      <c r="Q368" s="234"/>
      <c r="R368" s="234"/>
      <c r="S368" s="234"/>
      <c r="T368" s="235"/>
      <c r="AT368" s="236" t="s">
        <v>213</v>
      </c>
      <c r="AU368" s="236" t="s">
        <v>92</v>
      </c>
      <c r="AV368" s="13" t="s">
        <v>92</v>
      </c>
      <c r="AW368" s="13" t="s">
        <v>38</v>
      </c>
      <c r="AX368" s="13" t="s">
        <v>83</v>
      </c>
      <c r="AY368" s="236" t="s">
        <v>127</v>
      </c>
    </row>
    <row r="369" spans="1:65" s="14" customFormat="1">
      <c r="B369" s="237"/>
      <c r="C369" s="238"/>
      <c r="D369" s="218" t="s">
        <v>213</v>
      </c>
      <c r="E369" s="239" t="s">
        <v>1</v>
      </c>
      <c r="F369" s="240" t="s">
        <v>215</v>
      </c>
      <c r="G369" s="238"/>
      <c r="H369" s="241">
        <v>31.76</v>
      </c>
      <c r="I369" s="242"/>
      <c r="J369" s="238"/>
      <c r="K369" s="238"/>
      <c r="L369" s="243"/>
      <c r="M369" s="244"/>
      <c r="N369" s="245"/>
      <c r="O369" s="245"/>
      <c r="P369" s="245"/>
      <c r="Q369" s="245"/>
      <c r="R369" s="245"/>
      <c r="S369" s="245"/>
      <c r="T369" s="246"/>
      <c r="AT369" s="247" t="s">
        <v>213</v>
      </c>
      <c r="AU369" s="247" t="s">
        <v>92</v>
      </c>
      <c r="AV369" s="14" t="s">
        <v>152</v>
      </c>
      <c r="AW369" s="14" t="s">
        <v>38</v>
      </c>
      <c r="AX369" s="14" t="s">
        <v>90</v>
      </c>
      <c r="AY369" s="247" t="s">
        <v>127</v>
      </c>
    </row>
    <row r="370" spans="1:65" s="2" customFormat="1" ht="16.5" customHeight="1">
      <c r="A370" s="36"/>
      <c r="B370" s="37"/>
      <c r="C370" s="248" t="s">
        <v>628</v>
      </c>
      <c r="D370" s="248" t="s">
        <v>280</v>
      </c>
      <c r="E370" s="249" t="s">
        <v>629</v>
      </c>
      <c r="F370" s="250" t="s">
        <v>630</v>
      </c>
      <c r="G370" s="251" t="s">
        <v>211</v>
      </c>
      <c r="H370" s="252">
        <v>33.347999999999999</v>
      </c>
      <c r="I370" s="253"/>
      <c r="J370" s="254">
        <f>ROUND(I370*H370,2)</f>
        <v>0</v>
      </c>
      <c r="K370" s="250" t="s">
        <v>134</v>
      </c>
      <c r="L370" s="255"/>
      <c r="M370" s="256" t="s">
        <v>1</v>
      </c>
      <c r="N370" s="257" t="s">
        <v>48</v>
      </c>
      <c r="O370" s="73"/>
      <c r="P370" s="214">
        <f>O370*H370</f>
        <v>0</v>
      </c>
      <c r="Q370" s="214">
        <v>1.2999999999999999E-2</v>
      </c>
      <c r="R370" s="214">
        <f>Q370*H370</f>
        <v>0.43352399999999996</v>
      </c>
      <c r="S370" s="214">
        <v>0</v>
      </c>
      <c r="T370" s="215">
        <f>S370*H370</f>
        <v>0</v>
      </c>
      <c r="U370" s="36"/>
      <c r="V370" s="36"/>
      <c r="W370" s="36"/>
      <c r="X370" s="36"/>
      <c r="Y370" s="36"/>
      <c r="Z370" s="36"/>
      <c r="AA370" s="36"/>
      <c r="AB370" s="36"/>
      <c r="AC370" s="36"/>
      <c r="AD370" s="36"/>
      <c r="AE370" s="36"/>
      <c r="AR370" s="216" t="s">
        <v>350</v>
      </c>
      <c r="AT370" s="216" t="s">
        <v>280</v>
      </c>
      <c r="AU370" s="216" t="s">
        <v>92</v>
      </c>
      <c r="AY370" s="18" t="s">
        <v>127</v>
      </c>
      <c r="BE370" s="217">
        <f>IF(N370="základní",J370,0)</f>
        <v>0</v>
      </c>
      <c r="BF370" s="217">
        <f>IF(N370="snížená",J370,0)</f>
        <v>0</v>
      </c>
      <c r="BG370" s="217">
        <f>IF(N370="zákl. přenesená",J370,0)</f>
        <v>0</v>
      </c>
      <c r="BH370" s="217">
        <f>IF(N370="sníž. přenesená",J370,0)</f>
        <v>0</v>
      </c>
      <c r="BI370" s="217">
        <f>IF(N370="nulová",J370,0)</f>
        <v>0</v>
      </c>
      <c r="BJ370" s="18" t="s">
        <v>90</v>
      </c>
      <c r="BK370" s="217">
        <f>ROUND(I370*H370,2)</f>
        <v>0</v>
      </c>
      <c r="BL370" s="18" t="s">
        <v>279</v>
      </c>
      <c r="BM370" s="216" t="s">
        <v>631</v>
      </c>
    </row>
    <row r="371" spans="1:65" s="13" customFormat="1">
      <c r="B371" s="226"/>
      <c r="C371" s="227"/>
      <c r="D371" s="218" t="s">
        <v>213</v>
      </c>
      <c r="E371" s="227"/>
      <c r="F371" s="229" t="s">
        <v>632</v>
      </c>
      <c r="G371" s="227"/>
      <c r="H371" s="230">
        <v>33.347999999999999</v>
      </c>
      <c r="I371" s="231"/>
      <c r="J371" s="227"/>
      <c r="K371" s="227"/>
      <c r="L371" s="232"/>
      <c r="M371" s="233"/>
      <c r="N371" s="234"/>
      <c r="O371" s="234"/>
      <c r="P371" s="234"/>
      <c r="Q371" s="234"/>
      <c r="R371" s="234"/>
      <c r="S371" s="234"/>
      <c r="T371" s="235"/>
      <c r="AT371" s="236" t="s">
        <v>213</v>
      </c>
      <c r="AU371" s="236" t="s">
        <v>92</v>
      </c>
      <c r="AV371" s="13" t="s">
        <v>92</v>
      </c>
      <c r="AW371" s="13" t="s">
        <v>4</v>
      </c>
      <c r="AX371" s="13" t="s">
        <v>90</v>
      </c>
      <c r="AY371" s="236" t="s">
        <v>127</v>
      </c>
    </row>
    <row r="372" spans="1:65" s="2" customFormat="1" ht="16.5" customHeight="1">
      <c r="A372" s="36"/>
      <c r="B372" s="37"/>
      <c r="C372" s="205" t="s">
        <v>633</v>
      </c>
      <c r="D372" s="205" t="s">
        <v>130</v>
      </c>
      <c r="E372" s="206" t="s">
        <v>634</v>
      </c>
      <c r="F372" s="207" t="s">
        <v>635</v>
      </c>
      <c r="G372" s="208" t="s">
        <v>276</v>
      </c>
      <c r="H372" s="209">
        <v>341.35</v>
      </c>
      <c r="I372" s="210"/>
      <c r="J372" s="211">
        <f>ROUND(I372*H372,2)</f>
        <v>0</v>
      </c>
      <c r="K372" s="207" t="s">
        <v>134</v>
      </c>
      <c r="L372" s="41"/>
      <c r="M372" s="212" t="s">
        <v>1</v>
      </c>
      <c r="N372" s="213" t="s">
        <v>48</v>
      </c>
      <c r="O372" s="73"/>
      <c r="P372" s="214">
        <f>O372*H372</f>
        <v>0</v>
      </c>
      <c r="Q372" s="214">
        <v>0</v>
      </c>
      <c r="R372" s="214">
        <f>Q372*H372</f>
        <v>0</v>
      </c>
      <c r="S372" s="214">
        <v>0</v>
      </c>
      <c r="T372" s="215">
        <f>S372*H372</f>
        <v>0</v>
      </c>
      <c r="U372" s="36"/>
      <c r="V372" s="36"/>
      <c r="W372" s="36"/>
      <c r="X372" s="36"/>
      <c r="Y372" s="36"/>
      <c r="Z372" s="36"/>
      <c r="AA372" s="36"/>
      <c r="AB372" s="36"/>
      <c r="AC372" s="36"/>
      <c r="AD372" s="36"/>
      <c r="AE372" s="36"/>
      <c r="AR372" s="216" t="s">
        <v>279</v>
      </c>
      <c r="AT372" s="216" t="s">
        <v>130</v>
      </c>
      <c r="AU372" s="216" t="s">
        <v>92</v>
      </c>
      <c r="AY372" s="18" t="s">
        <v>127</v>
      </c>
      <c r="BE372" s="217">
        <f>IF(N372="základní",J372,0)</f>
        <v>0</v>
      </c>
      <c r="BF372" s="217">
        <f>IF(N372="snížená",J372,0)</f>
        <v>0</v>
      </c>
      <c r="BG372" s="217">
        <f>IF(N372="zákl. přenesená",J372,0)</f>
        <v>0</v>
      </c>
      <c r="BH372" s="217">
        <f>IF(N372="sníž. přenesená",J372,0)</f>
        <v>0</v>
      </c>
      <c r="BI372" s="217">
        <f>IF(N372="nulová",J372,0)</f>
        <v>0</v>
      </c>
      <c r="BJ372" s="18" t="s">
        <v>90</v>
      </c>
      <c r="BK372" s="217">
        <f>ROUND(I372*H372,2)</f>
        <v>0</v>
      </c>
      <c r="BL372" s="18" t="s">
        <v>279</v>
      </c>
      <c r="BM372" s="216" t="s">
        <v>636</v>
      </c>
    </row>
    <row r="373" spans="1:65" s="13" customFormat="1">
      <c r="B373" s="226"/>
      <c r="C373" s="227"/>
      <c r="D373" s="218" t="s">
        <v>213</v>
      </c>
      <c r="E373" s="228" t="s">
        <v>1</v>
      </c>
      <c r="F373" s="229" t="s">
        <v>637</v>
      </c>
      <c r="G373" s="227"/>
      <c r="H373" s="230">
        <v>341.35</v>
      </c>
      <c r="I373" s="231"/>
      <c r="J373" s="227"/>
      <c r="K373" s="227"/>
      <c r="L373" s="232"/>
      <c r="M373" s="233"/>
      <c r="N373" s="234"/>
      <c r="O373" s="234"/>
      <c r="P373" s="234"/>
      <c r="Q373" s="234"/>
      <c r="R373" s="234"/>
      <c r="S373" s="234"/>
      <c r="T373" s="235"/>
      <c r="AT373" s="236" t="s">
        <v>213</v>
      </c>
      <c r="AU373" s="236" t="s">
        <v>92</v>
      </c>
      <c r="AV373" s="13" t="s">
        <v>92</v>
      </c>
      <c r="AW373" s="13" t="s">
        <v>38</v>
      </c>
      <c r="AX373" s="13" t="s">
        <v>83</v>
      </c>
      <c r="AY373" s="236" t="s">
        <v>127</v>
      </c>
    </row>
    <row r="374" spans="1:65" s="14" customFormat="1">
      <c r="B374" s="237"/>
      <c r="C374" s="238"/>
      <c r="D374" s="218" t="s">
        <v>213</v>
      </c>
      <c r="E374" s="239" t="s">
        <v>1</v>
      </c>
      <c r="F374" s="240" t="s">
        <v>215</v>
      </c>
      <c r="G374" s="238"/>
      <c r="H374" s="241">
        <v>341.35</v>
      </c>
      <c r="I374" s="242"/>
      <c r="J374" s="238"/>
      <c r="K374" s="238"/>
      <c r="L374" s="243"/>
      <c r="M374" s="244"/>
      <c r="N374" s="245"/>
      <c r="O374" s="245"/>
      <c r="P374" s="245"/>
      <c r="Q374" s="245"/>
      <c r="R374" s="245"/>
      <c r="S374" s="245"/>
      <c r="T374" s="246"/>
      <c r="AT374" s="247" t="s">
        <v>213</v>
      </c>
      <c r="AU374" s="247" t="s">
        <v>92</v>
      </c>
      <c r="AV374" s="14" t="s">
        <v>152</v>
      </c>
      <c r="AW374" s="14" t="s">
        <v>38</v>
      </c>
      <c r="AX374" s="14" t="s">
        <v>90</v>
      </c>
      <c r="AY374" s="247" t="s">
        <v>127</v>
      </c>
    </row>
    <row r="375" spans="1:65" s="2" customFormat="1" ht="16.5" customHeight="1">
      <c r="A375" s="36"/>
      <c r="B375" s="37"/>
      <c r="C375" s="248" t="s">
        <v>638</v>
      </c>
      <c r="D375" s="248" t="s">
        <v>280</v>
      </c>
      <c r="E375" s="249" t="s">
        <v>639</v>
      </c>
      <c r="F375" s="250" t="s">
        <v>640</v>
      </c>
      <c r="G375" s="251" t="s">
        <v>276</v>
      </c>
      <c r="H375" s="252">
        <v>375.48500000000001</v>
      </c>
      <c r="I375" s="253"/>
      <c r="J375" s="254">
        <f>ROUND(I375*H375,2)</f>
        <v>0</v>
      </c>
      <c r="K375" s="250" t="s">
        <v>134</v>
      </c>
      <c r="L375" s="255"/>
      <c r="M375" s="256" t="s">
        <v>1</v>
      </c>
      <c r="N375" s="257" t="s">
        <v>48</v>
      </c>
      <c r="O375" s="73"/>
      <c r="P375" s="214">
        <f>O375*H375</f>
        <v>0</v>
      </c>
      <c r="Q375" s="214">
        <v>5.5000000000000003E-4</v>
      </c>
      <c r="R375" s="214">
        <f>Q375*H375</f>
        <v>0.20651675000000003</v>
      </c>
      <c r="S375" s="214">
        <v>0</v>
      </c>
      <c r="T375" s="215">
        <f>S375*H375</f>
        <v>0</v>
      </c>
      <c r="U375" s="36"/>
      <c r="V375" s="36"/>
      <c r="W375" s="36"/>
      <c r="X375" s="36"/>
      <c r="Y375" s="36"/>
      <c r="Z375" s="36"/>
      <c r="AA375" s="36"/>
      <c r="AB375" s="36"/>
      <c r="AC375" s="36"/>
      <c r="AD375" s="36"/>
      <c r="AE375" s="36"/>
      <c r="AR375" s="216" t="s">
        <v>350</v>
      </c>
      <c r="AT375" s="216" t="s">
        <v>280</v>
      </c>
      <c r="AU375" s="216" t="s">
        <v>92</v>
      </c>
      <c r="AY375" s="18" t="s">
        <v>127</v>
      </c>
      <c r="BE375" s="217">
        <f>IF(N375="základní",J375,0)</f>
        <v>0</v>
      </c>
      <c r="BF375" s="217">
        <f>IF(N375="snížená",J375,0)</f>
        <v>0</v>
      </c>
      <c r="BG375" s="217">
        <f>IF(N375="zákl. přenesená",J375,0)</f>
        <v>0</v>
      </c>
      <c r="BH375" s="217">
        <f>IF(N375="sníž. přenesená",J375,0)</f>
        <v>0</v>
      </c>
      <c r="BI375" s="217">
        <f>IF(N375="nulová",J375,0)</f>
        <v>0</v>
      </c>
      <c r="BJ375" s="18" t="s">
        <v>90</v>
      </c>
      <c r="BK375" s="217">
        <f>ROUND(I375*H375,2)</f>
        <v>0</v>
      </c>
      <c r="BL375" s="18" t="s">
        <v>279</v>
      </c>
      <c r="BM375" s="216" t="s">
        <v>641</v>
      </c>
    </row>
    <row r="376" spans="1:65" s="13" customFormat="1">
      <c r="B376" s="226"/>
      <c r="C376" s="227"/>
      <c r="D376" s="218" t="s">
        <v>213</v>
      </c>
      <c r="E376" s="227"/>
      <c r="F376" s="229" t="s">
        <v>642</v>
      </c>
      <c r="G376" s="227"/>
      <c r="H376" s="230">
        <v>375.48500000000001</v>
      </c>
      <c r="I376" s="231"/>
      <c r="J376" s="227"/>
      <c r="K376" s="227"/>
      <c r="L376" s="232"/>
      <c r="M376" s="233"/>
      <c r="N376" s="234"/>
      <c r="O376" s="234"/>
      <c r="P376" s="234"/>
      <c r="Q376" s="234"/>
      <c r="R376" s="234"/>
      <c r="S376" s="234"/>
      <c r="T376" s="235"/>
      <c r="AT376" s="236" t="s">
        <v>213</v>
      </c>
      <c r="AU376" s="236" t="s">
        <v>92</v>
      </c>
      <c r="AV376" s="13" t="s">
        <v>92</v>
      </c>
      <c r="AW376" s="13" t="s">
        <v>4</v>
      </c>
      <c r="AX376" s="13" t="s">
        <v>90</v>
      </c>
      <c r="AY376" s="236" t="s">
        <v>127</v>
      </c>
    </row>
    <row r="377" spans="1:65" s="2" customFormat="1" ht="16.5" customHeight="1">
      <c r="A377" s="36"/>
      <c r="B377" s="37"/>
      <c r="C377" s="205" t="s">
        <v>643</v>
      </c>
      <c r="D377" s="205" t="s">
        <v>130</v>
      </c>
      <c r="E377" s="206" t="s">
        <v>644</v>
      </c>
      <c r="F377" s="207" t="s">
        <v>645</v>
      </c>
      <c r="G377" s="208" t="s">
        <v>211</v>
      </c>
      <c r="H377" s="209">
        <v>1233.08</v>
      </c>
      <c r="I377" s="210"/>
      <c r="J377" s="211">
        <f>ROUND(I377*H377,2)</f>
        <v>0</v>
      </c>
      <c r="K377" s="207" t="s">
        <v>134</v>
      </c>
      <c r="L377" s="41"/>
      <c r="M377" s="212" t="s">
        <v>1</v>
      </c>
      <c r="N377" s="213" t="s">
        <v>48</v>
      </c>
      <c r="O377" s="73"/>
      <c r="P377" s="214">
        <f>O377*H377</f>
        <v>0</v>
      </c>
      <c r="Q377" s="214">
        <v>9.0000000000000006E-5</v>
      </c>
      <c r="R377" s="214">
        <f>Q377*H377</f>
        <v>0.1109772</v>
      </c>
      <c r="S377" s="214">
        <v>0</v>
      </c>
      <c r="T377" s="215">
        <f>S377*H377</f>
        <v>0</v>
      </c>
      <c r="U377" s="36"/>
      <c r="V377" s="36"/>
      <c r="W377" s="36"/>
      <c r="X377" s="36"/>
      <c r="Y377" s="36"/>
      <c r="Z377" s="36"/>
      <c r="AA377" s="36"/>
      <c r="AB377" s="36"/>
      <c r="AC377" s="36"/>
      <c r="AD377" s="36"/>
      <c r="AE377" s="36"/>
      <c r="AR377" s="216" t="s">
        <v>279</v>
      </c>
      <c r="AT377" s="216" t="s">
        <v>130</v>
      </c>
      <c r="AU377" s="216" t="s">
        <v>92</v>
      </c>
      <c r="AY377" s="18" t="s">
        <v>127</v>
      </c>
      <c r="BE377" s="217">
        <f>IF(N377="základní",J377,0)</f>
        <v>0</v>
      </c>
      <c r="BF377" s="217">
        <f>IF(N377="snížená",J377,0)</f>
        <v>0</v>
      </c>
      <c r="BG377" s="217">
        <f>IF(N377="zákl. přenesená",J377,0)</f>
        <v>0</v>
      </c>
      <c r="BH377" s="217">
        <f>IF(N377="sníž. přenesená",J377,0)</f>
        <v>0</v>
      </c>
      <c r="BI377" s="217">
        <f>IF(N377="nulová",J377,0)</f>
        <v>0</v>
      </c>
      <c r="BJ377" s="18" t="s">
        <v>90</v>
      </c>
      <c r="BK377" s="217">
        <f>ROUND(I377*H377,2)</f>
        <v>0</v>
      </c>
      <c r="BL377" s="18" t="s">
        <v>279</v>
      </c>
      <c r="BM377" s="216" t="s">
        <v>646</v>
      </c>
    </row>
    <row r="378" spans="1:65" s="13" customFormat="1">
      <c r="B378" s="226"/>
      <c r="C378" s="227"/>
      <c r="D378" s="218" t="s">
        <v>213</v>
      </c>
      <c r="E378" s="228" t="s">
        <v>1</v>
      </c>
      <c r="F378" s="229" t="s">
        <v>647</v>
      </c>
      <c r="G378" s="227"/>
      <c r="H378" s="230">
        <v>1233.08</v>
      </c>
      <c r="I378" s="231"/>
      <c r="J378" s="227"/>
      <c r="K378" s="227"/>
      <c r="L378" s="232"/>
      <c r="M378" s="233"/>
      <c r="N378" s="234"/>
      <c r="O378" s="234"/>
      <c r="P378" s="234"/>
      <c r="Q378" s="234"/>
      <c r="R378" s="234"/>
      <c r="S378" s="234"/>
      <c r="T378" s="235"/>
      <c r="AT378" s="236" t="s">
        <v>213</v>
      </c>
      <c r="AU378" s="236" t="s">
        <v>92</v>
      </c>
      <c r="AV378" s="13" t="s">
        <v>92</v>
      </c>
      <c r="AW378" s="13" t="s">
        <v>38</v>
      </c>
      <c r="AX378" s="13" t="s">
        <v>83</v>
      </c>
      <c r="AY378" s="236" t="s">
        <v>127</v>
      </c>
    </row>
    <row r="379" spans="1:65" s="14" customFormat="1">
      <c r="B379" s="237"/>
      <c r="C379" s="238"/>
      <c r="D379" s="218" t="s">
        <v>213</v>
      </c>
      <c r="E379" s="239" t="s">
        <v>1</v>
      </c>
      <c r="F379" s="240" t="s">
        <v>215</v>
      </c>
      <c r="G379" s="238"/>
      <c r="H379" s="241">
        <v>1233.08</v>
      </c>
      <c r="I379" s="242"/>
      <c r="J379" s="238"/>
      <c r="K379" s="238"/>
      <c r="L379" s="243"/>
      <c r="M379" s="244"/>
      <c r="N379" s="245"/>
      <c r="O379" s="245"/>
      <c r="P379" s="245"/>
      <c r="Q379" s="245"/>
      <c r="R379" s="245"/>
      <c r="S379" s="245"/>
      <c r="T379" s="246"/>
      <c r="AT379" s="247" t="s">
        <v>213</v>
      </c>
      <c r="AU379" s="247" t="s">
        <v>92</v>
      </c>
      <c r="AV379" s="14" t="s">
        <v>152</v>
      </c>
      <c r="AW379" s="14" t="s">
        <v>38</v>
      </c>
      <c r="AX379" s="14" t="s">
        <v>90</v>
      </c>
      <c r="AY379" s="247" t="s">
        <v>127</v>
      </c>
    </row>
    <row r="380" spans="1:65" s="2" customFormat="1" ht="16.5" customHeight="1">
      <c r="A380" s="36"/>
      <c r="B380" s="37"/>
      <c r="C380" s="205" t="s">
        <v>648</v>
      </c>
      <c r="D380" s="205" t="s">
        <v>130</v>
      </c>
      <c r="E380" s="206" t="s">
        <v>649</v>
      </c>
      <c r="F380" s="207" t="s">
        <v>650</v>
      </c>
      <c r="G380" s="208" t="s">
        <v>211</v>
      </c>
      <c r="H380" s="209">
        <v>1201.32</v>
      </c>
      <c r="I380" s="210"/>
      <c r="J380" s="211">
        <f>ROUND(I380*H380,2)</f>
        <v>0</v>
      </c>
      <c r="K380" s="207" t="s">
        <v>134</v>
      </c>
      <c r="L380" s="41"/>
      <c r="M380" s="212" t="s">
        <v>1</v>
      </c>
      <c r="N380" s="213" t="s">
        <v>48</v>
      </c>
      <c r="O380" s="73"/>
      <c r="P380" s="214">
        <f>O380*H380</f>
        <v>0</v>
      </c>
      <c r="Q380" s="214">
        <v>1.16E-3</v>
      </c>
      <c r="R380" s="214">
        <f>Q380*H380</f>
        <v>1.3935312</v>
      </c>
      <c r="S380" s="214">
        <v>0</v>
      </c>
      <c r="T380" s="215">
        <f>S380*H380</f>
        <v>0</v>
      </c>
      <c r="U380" s="36"/>
      <c r="V380" s="36"/>
      <c r="W380" s="36"/>
      <c r="X380" s="36"/>
      <c r="Y380" s="36"/>
      <c r="Z380" s="36"/>
      <c r="AA380" s="36"/>
      <c r="AB380" s="36"/>
      <c r="AC380" s="36"/>
      <c r="AD380" s="36"/>
      <c r="AE380" s="36"/>
      <c r="AR380" s="216" t="s">
        <v>279</v>
      </c>
      <c r="AT380" s="216" t="s">
        <v>130</v>
      </c>
      <c r="AU380" s="216" t="s">
        <v>92</v>
      </c>
      <c r="AY380" s="18" t="s">
        <v>127</v>
      </c>
      <c r="BE380" s="217">
        <f>IF(N380="základní",J380,0)</f>
        <v>0</v>
      </c>
      <c r="BF380" s="217">
        <f>IF(N380="snížená",J380,0)</f>
        <v>0</v>
      </c>
      <c r="BG380" s="217">
        <f>IF(N380="zákl. přenesená",J380,0)</f>
        <v>0</v>
      </c>
      <c r="BH380" s="217">
        <f>IF(N380="sníž. přenesená",J380,0)</f>
        <v>0</v>
      </c>
      <c r="BI380" s="217">
        <f>IF(N380="nulová",J380,0)</f>
        <v>0</v>
      </c>
      <c r="BJ380" s="18" t="s">
        <v>90</v>
      </c>
      <c r="BK380" s="217">
        <f>ROUND(I380*H380,2)</f>
        <v>0</v>
      </c>
      <c r="BL380" s="18" t="s">
        <v>279</v>
      </c>
      <c r="BM380" s="216" t="s">
        <v>651</v>
      </c>
    </row>
    <row r="381" spans="1:65" s="13" customFormat="1">
      <c r="B381" s="226"/>
      <c r="C381" s="227"/>
      <c r="D381" s="218" t="s">
        <v>213</v>
      </c>
      <c r="E381" s="228" t="s">
        <v>1</v>
      </c>
      <c r="F381" s="229" t="s">
        <v>547</v>
      </c>
      <c r="G381" s="227"/>
      <c r="H381" s="230">
        <v>1201.32</v>
      </c>
      <c r="I381" s="231"/>
      <c r="J381" s="227"/>
      <c r="K381" s="227"/>
      <c r="L381" s="232"/>
      <c r="M381" s="233"/>
      <c r="N381" s="234"/>
      <c r="O381" s="234"/>
      <c r="P381" s="234"/>
      <c r="Q381" s="234"/>
      <c r="R381" s="234"/>
      <c r="S381" s="234"/>
      <c r="T381" s="235"/>
      <c r="AT381" s="236" t="s">
        <v>213</v>
      </c>
      <c r="AU381" s="236" t="s">
        <v>92</v>
      </c>
      <c r="AV381" s="13" t="s">
        <v>92</v>
      </c>
      <c r="AW381" s="13" t="s">
        <v>38</v>
      </c>
      <c r="AX381" s="13" t="s">
        <v>83</v>
      </c>
      <c r="AY381" s="236" t="s">
        <v>127</v>
      </c>
    </row>
    <row r="382" spans="1:65" s="14" customFormat="1">
      <c r="B382" s="237"/>
      <c r="C382" s="238"/>
      <c r="D382" s="218" t="s">
        <v>213</v>
      </c>
      <c r="E382" s="239" t="s">
        <v>1</v>
      </c>
      <c r="F382" s="240" t="s">
        <v>215</v>
      </c>
      <c r="G382" s="238"/>
      <c r="H382" s="241">
        <v>1201.32</v>
      </c>
      <c r="I382" s="242"/>
      <c r="J382" s="238"/>
      <c r="K382" s="238"/>
      <c r="L382" s="243"/>
      <c r="M382" s="244"/>
      <c r="N382" s="245"/>
      <c r="O382" s="245"/>
      <c r="P382" s="245"/>
      <c r="Q382" s="245"/>
      <c r="R382" s="245"/>
      <c r="S382" s="245"/>
      <c r="T382" s="246"/>
      <c r="AT382" s="247" t="s">
        <v>213</v>
      </c>
      <c r="AU382" s="247" t="s">
        <v>92</v>
      </c>
      <c r="AV382" s="14" t="s">
        <v>152</v>
      </c>
      <c r="AW382" s="14" t="s">
        <v>38</v>
      </c>
      <c r="AX382" s="14" t="s">
        <v>90</v>
      </c>
      <c r="AY382" s="247" t="s">
        <v>127</v>
      </c>
    </row>
    <row r="383" spans="1:65" s="2" customFormat="1" ht="16.5" customHeight="1">
      <c r="A383" s="36"/>
      <c r="B383" s="37"/>
      <c r="C383" s="248" t="s">
        <v>652</v>
      </c>
      <c r="D383" s="248" t="s">
        <v>280</v>
      </c>
      <c r="E383" s="249" t="s">
        <v>653</v>
      </c>
      <c r="F383" s="250" t="s">
        <v>654</v>
      </c>
      <c r="G383" s="251" t="s">
        <v>218</v>
      </c>
      <c r="H383" s="252">
        <v>227.04900000000001</v>
      </c>
      <c r="I383" s="253"/>
      <c r="J383" s="254">
        <f>ROUND(I383*H383,2)</f>
        <v>0</v>
      </c>
      <c r="K383" s="250" t="s">
        <v>134</v>
      </c>
      <c r="L383" s="255"/>
      <c r="M383" s="256" t="s">
        <v>1</v>
      </c>
      <c r="N383" s="257" t="s">
        <v>48</v>
      </c>
      <c r="O383" s="73"/>
      <c r="P383" s="214">
        <f>O383*H383</f>
        <v>0</v>
      </c>
      <c r="Q383" s="214">
        <v>2.5000000000000001E-2</v>
      </c>
      <c r="R383" s="214">
        <f>Q383*H383</f>
        <v>5.6762250000000005</v>
      </c>
      <c r="S383" s="214">
        <v>0</v>
      </c>
      <c r="T383" s="215">
        <f>S383*H383</f>
        <v>0</v>
      </c>
      <c r="U383" s="36"/>
      <c r="V383" s="36"/>
      <c r="W383" s="36"/>
      <c r="X383" s="36"/>
      <c r="Y383" s="36"/>
      <c r="Z383" s="36"/>
      <c r="AA383" s="36"/>
      <c r="AB383" s="36"/>
      <c r="AC383" s="36"/>
      <c r="AD383" s="36"/>
      <c r="AE383" s="36"/>
      <c r="AR383" s="216" t="s">
        <v>350</v>
      </c>
      <c r="AT383" s="216" t="s">
        <v>280</v>
      </c>
      <c r="AU383" s="216" t="s">
        <v>92</v>
      </c>
      <c r="AY383" s="18" t="s">
        <v>127</v>
      </c>
      <c r="BE383" s="217">
        <f>IF(N383="základní",J383,0)</f>
        <v>0</v>
      </c>
      <c r="BF383" s="217">
        <f>IF(N383="snížená",J383,0)</f>
        <v>0</v>
      </c>
      <c r="BG383" s="217">
        <f>IF(N383="zákl. přenesená",J383,0)</f>
        <v>0</v>
      </c>
      <c r="BH383" s="217">
        <f>IF(N383="sníž. přenesená",J383,0)</f>
        <v>0</v>
      </c>
      <c r="BI383" s="217">
        <f>IF(N383="nulová",J383,0)</f>
        <v>0</v>
      </c>
      <c r="BJ383" s="18" t="s">
        <v>90</v>
      </c>
      <c r="BK383" s="217">
        <f>ROUND(I383*H383,2)</f>
        <v>0</v>
      </c>
      <c r="BL383" s="18" t="s">
        <v>279</v>
      </c>
      <c r="BM383" s="216" t="s">
        <v>655</v>
      </c>
    </row>
    <row r="384" spans="1:65" s="13" customFormat="1">
      <c r="B384" s="226"/>
      <c r="C384" s="227"/>
      <c r="D384" s="218" t="s">
        <v>213</v>
      </c>
      <c r="E384" s="227"/>
      <c r="F384" s="229" t="s">
        <v>656</v>
      </c>
      <c r="G384" s="227"/>
      <c r="H384" s="230">
        <v>227.04900000000001</v>
      </c>
      <c r="I384" s="231"/>
      <c r="J384" s="227"/>
      <c r="K384" s="227"/>
      <c r="L384" s="232"/>
      <c r="M384" s="233"/>
      <c r="N384" s="234"/>
      <c r="O384" s="234"/>
      <c r="P384" s="234"/>
      <c r="Q384" s="234"/>
      <c r="R384" s="234"/>
      <c r="S384" s="234"/>
      <c r="T384" s="235"/>
      <c r="AT384" s="236" t="s">
        <v>213</v>
      </c>
      <c r="AU384" s="236" t="s">
        <v>92</v>
      </c>
      <c r="AV384" s="13" t="s">
        <v>92</v>
      </c>
      <c r="AW384" s="13" t="s">
        <v>4</v>
      </c>
      <c r="AX384" s="13" t="s">
        <v>90</v>
      </c>
      <c r="AY384" s="236" t="s">
        <v>127</v>
      </c>
    </row>
    <row r="385" spans="1:65" s="2" customFormat="1" ht="16.5" customHeight="1">
      <c r="A385" s="36"/>
      <c r="B385" s="37"/>
      <c r="C385" s="205" t="s">
        <v>657</v>
      </c>
      <c r="D385" s="205" t="s">
        <v>130</v>
      </c>
      <c r="E385" s="206" t="s">
        <v>649</v>
      </c>
      <c r="F385" s="207" t="s">
        <v>650</v>
      </c>
      <c r="G385" s="208" t="s">
        <v>211</v>
      </c>
      <c r="H385" s="209">
        <v>31.76</v>
      </c>
      <c r="I385" s="210"/>
      <c r="J385" s="211">
        <f>ROUND(I385*H385,2)</f>
        <v>0</v>
      </c>
      <c r="K385" s="207" t="s">
        <v>134</v>
      </c>
      <c r="L385" s="41"/>
      <c r="M385" s="212" t="s">
        <v>1</v>
      </c>
      <c r="N385" s="213" t="s">
        <v>48</v>
      </c>
      <c r="O385" s="73"/>
      <c r="P385" s="214">
        <f>O385*H385</f>
        <v>0</v>
      </c>
      <c r="Q385" s="214">
        <v>1.16E-3</v>
      </c>
      <c r="R385" s="214">
        <f>Q385*H385</f>
        <v>3.6841600000000002E-2</v>
      </c>
      <c r="S385" s="214">
        <v>0</v>
      </c>
      <c r="T385" s="215">
        <f>S385*H385</f>
        <v>0</v>
      </c>
      <c r="U385" s="36"/>
      <c r="V385" s="36"/>
      <c r="W385" s="36"/>
      <c r="X385" s="36"/>
      <c r="Y385" s="36"/>
      <c r="Z385" s="36"/>
      <c r="AA385" s="36"/>
      <c r="AB385" s="36"/>
      <c r="AC385" s="36"/>
      <c r="AD385" s="36"/>
      <c r="AE385" s="36"/>
      <c r="AR385" s="216" t="s">
        <v>279</v>
      </c>
      <c r="AT385" s="216" t="s">
        <v>130</v>
      </c>
      <c r="AU385" s="216" t="s">
        <v>92</v>
      </c>
      <c r="AY385" s="18" t="s">
        <v>127</v>
      </c>
      <c r="BE385" s="217">
        <f>IF(N385="základní",J385,0)</f>
        <v>0</v>
      </c>
      <c r="BF385" s="217">
        <f>IF(N385="snížená",J385,0)</f>
        <v>0</v>
      </c>
      <c r="BG385" s="217">
        <f>IF(N385="zákl. přenesená",J385,0)</f>
        <v>0</v>
      </c>
      <c r="BH385" s="217">
        <f>IF(N385="sníž. přenesená",J385,0)</f>
        <v>0</v>
      </c>
      <c r="BI385" s="217">
        <f>IF(N385="nulová",J385,0)</f>
        <v>0</v>
      </c>
      <c r="BJ385" s="18" t="s">
        <v>90</v>
      </c>
      <c r="BK385" s="217">
        <f>ROUND(I385*H385,2)</f>
        <v>0</v>
      </c>
      <c r="BL385" s="18" t="s">
        <v>279</v>
      </c>
      <c r="BM385" s="216" t="s">
        <v>658</v>
      </c>
    </row>
    <row r="386" spans="1:65" s="13" customFormat="1">
      <c r="B386" s="226"/>
      <c r="C386" s="227"/>
      <c r="D386" s="218" t="s">
        <v>213</v>
      </c>
      <c r="E386" s="228" t="s">
        <v>1</v>
      </c>
      <c r="F386" s="229" t="s">
        <v>548</v>
      </c>
      <c r="G386" s="227"/>
      <c r="H386" s="230">
        <v>31.76</v>
      </c>
      <c r="I386" s="231"/>
      <c r="J386" s="227"/>
      <c r="K386" s="227"/>
      <c r="L386" s="232"/>
      <c r="M386" s="233"/>
      <c r="N386" s="234"/>
      <c r="O386" s="234"/>
      <c r="P386" s="234"/>
      <c r="Q386" s="234"/>
      <c r="R386" s="234"/>
      <c r="S386" s="234"/>
      <c r="T386" s="235"/>
      <c r="AT386" s="236" t="s">
        <v>213</v>
      </c>
      <c r="AU386" s="236" t="s">
        <v>92</v>
      </c>
      <c r="AV386" s="13" t="s">
        <v>92</v>
      </c>
      <c r="AW386" s="13" t="s">
        <v>38</v>
      </c>
      <c r="AX386" s="13" t="s">
        <v>83</v>
      </c>
      <c r="AY386" s="236" t="s">
        <v>127</v>
      </c>
    </row>
    <row r="387" spans="1:65" s="14" customFormat="1">
      <c r="B387" s="237"/>
      <c r="C387" s="238"/>
      <c r="D387" s="218" t="s">
        <v>213</v>
      </c>
      <c r="E387" s="239" t="s">
        <v>1</v>
      </c>
      <c r="F387" s="240" t="s">
        <v>215</v>
      </c>
      <c r="G387" s="238"/>
      <c r="H387" s="241">
        <v>31.76</v>
      </c>
      <c r="I387" s="242"/>
      <c r="J387" s="238"/>
      <c r="K387" s="238"/>
      <c r="L387" s="243"/>
      <c r="M387" s="244"/>
      <c r="N387" s="245"/>
      <c r="O387" s="245"/>
      <c r="P387" s="245"/>
      <c r="Q387" s="245"/>
      <c r="R387" s="245"/>
      <c r="S387" s="245"/>
      <c r="T387" s="246"/>
      <c r="AT387" s="247" t="s">
        <v>213</v>
      </c>
      <c r="AU387" s="247" t="s">
        <v>92</v>
      </c>
      <c r="AV387" s="14" t="s">
        <v>152</v>
      </c>
      <c r="AW387" s="14" t="s">
        <v>38</v>
      </c>
      <c r="AX387" s="14" t="s">
        <v>90</v>
      </c>
      <c r="AY387" s="247" t="s">
        <v>127</v>
      </c>
    </row>
    <row r="388" spans="1:65" s="2" customFormat="1" ht="16.5" customHeight="1">
      <c r="A388" s="36"/>
      <c r="B388" s="37"/>
      <c r="C388" s="248" t="s">
        <v>659</v>
      </c>
      <c r="D388" s="248" t="s">
        <v>280</v>
      </c>
      <c r="E388" s="249" t="s">
        <v>660</v>
      </c>
      <c r="F388" s="250" t="s">
        <v>661</v>
      </c>
      <c r="G388" s="251" t="s">
        <v>218</v>
      </c>
      <c r="H388" s="252">
        <v>6.67</v>
      </c>
      <c r="I388" s="253"/>
      <c r="J388" s="254">
        <f>ROUND(I388*H388,2)</f>
        <v>0</v>
      </c>
      <c r="K388" s="250" t="s">
        <v>134</v>
      </c>
      <c r="L388" s="255"/>
      <c r="M388" s="256" t="s">
        <v>1</v>
      </c>
      <c r="N388" s="257" t="s">
        <v>48</v>
      </c>
      <c r="O388" s="73"/>
      <c r="P388" s="214">
        <f>O388*H388</f>
        <v>0</v>
      </c>
      <c r="Q388" s="214">
        <v>0.02</v>
      </c>
      <c r="R388" s="214">
        <f>Q388*H388</f>
        <v>0.13339999999999999</v>
      </c>
      <c r="S388" s="214">
        <v>0</v>
      </c>
      <c r="T388" s="215">
        <f>S388*H388</f>
        <v>0</v>
      </c>
      <c r="U388" s="36"/>
      <c r="V388" s="36"/>
      <c r="W388" s="36"/>
      <c r="X388" s="36"/>
      <c r="Y388" s="36"/>
      <c r="Z388" s="36"/>
      <c r="AA388" s="36"/>
      <c r="AB388" s="36"/>
      <c r="AC388" s="36"/>
      <c r="AD388" s="36"/>
      <c r="AE388" s="36"/>
      <c r="AR388" s="216" t="s">
        <v>350</v>
      </c>
      <c r="AT388" s="216" t="s">
        <v>280</v>
      </c>
      <c r="AU388" s="216" t="s">
        <v>92</v>
      </c>
      <c r="AY388" s="18" t="s">
        <v>127</v>
      </c>
      <c r="BE388" s="217">
        <f>IF(N388="základní",J388,0)</f>
        <v>0</v>
      </c>
      <c r="BF388" s="217">
        <f>IF(N388="snížená",J388,0)</f>
        <v>0</v>
      </c>
      <c r="BG388" s="217">
        <f>IF(N388="zákl. přenesená",J388,0)</f>
        <v>0</v>
      </c>
      <c r="BH388" s="217">
        <f>IF(N388="sníž. přenesená",J388,0)</f>
        <v>0</v>
      </c>
      <c r="BI388" s="217">
        <f>IF(N388="nulová",J388,0)</f>
        <v>0</v>
      </c>
      <c r="BJ388" s="18" t="s">
        <v>90</v>
      </c>
      <c r="BK388" s="217">
        <f>ROUND(I388*H388,2)</f>
        <v>0</v>
      </c>
      <c r="BL388" s="18" t="s">
        <v>279</v>
      </c>
      <c r="BM388" s="216" t="s">
        <v>662</v>
      </c>
    </row>
    <row r="389" spans="1:65" s="13" customFormat="1">
      <c r="B389" s="226"/>
      <c r="C389" s="227"/>
      <c r="D389" s="218" t="s">
        <v>213</v>
      </c>
      <c r="E389" s="227"/>
      <c r="F389" s="229" t="s">
        <v>663</v>
      </c>
      <c r="G389" s="227"/>
      <c r="H389" s="230">
        <v>6.67</v>
      </c>
      <c r="I389" s="231"/>
      <c r="J389" s="227"/>
      <c r="K389" s="227"/>
      <c r="L389" s="232"/>
      <c r="M389" s="233"/>
      <c r="N389" s="234"/>
      <c r="O389" s="234"/>
      <c r="P389" s="234"/>
      <c r="Q389" s="234"/>
      <c r="R389" s="234"/>
      <c r="S389" s="234"/>
      <c r="T389" s="235"/>
      <c r="AT389" s="236" t="s">
        <v>213</v>
      </c>
      <c r="AU389" s="236" t="s">
        <v>92</v>
      </c>
      <c r="AV389" s="13" t="s">
        <v>92</v>
      </c>
      <c r="AW389" s="13" t="s">
        <v>4</v>
      </c>
      <c r="AX389" s="13" t="s">
        <v>90</v>
      </c>
      <c r="AY389" s="236" t="s">
        <v>127</v>
      </c>
    </row>
    <row r="390" spans="1:65" s="2" customFormat="1" ht="16.5" customHeight="1">
      <c r="A390" s="36"/>
      <c r="B390" s="37"/>
      <c r="C390" s="205" t="s">
        <v>664</v>
      </c>
      <c r="D390" s="205" t="s">
        <v>130</v>
      </c>
      <c r="E390" s="206" t="s">
        <v>665</v>
      </c>
      <c r="F390" s="207" t="s">
        <v>666</v>
      </c>
      <c r="G390" s="208" t="s">
        <v>538</v>
      </c>
      <c r="H390" s="279"/>
      <c r="I390" s="210"/>
      <c r="J390" s="211">
        <f>ROUND(I390*H390,2)</f>
        <v>0</v>
      </c>
      <c r="K390" s="207" t="s">
        <v>134</v>
      </c>
      <c r="L390" s="41"/>
      <c r="M390" s="212" t="s">
        <v>1</v>
      </c>
      <c r="N390" s="213" t="s">
        <v>48</v>
      </c>
      <c r="O390" s="73"/>
      <c r="P390" s="214">
        <f>O390*H390</f>
        <v>0</v>
      </c>
      <c r="Q390" s="214">
        <v>0</v>
      </c>
      <c r="R390" s="214">
        <f>Q390*H390</f>
        <v>0</v>
      </c>
      <c r="S390" s="214">
        <v>0</v>
      </c>
      <c r="T390" s="215">
        <f>S390*H390</f>
        <v>0</v>
      </c>
      <c r="U390" s="36"/>
      <c r="V390" s="36"/>
      <c r="W390" s="36"/>
      <c r="X390" s="36"/>
      <c r="Y390" s="36"/>
      <c r="Z390" s="36"/>
      <c r="AA390" s="36"/>
      <c r="AB390" s="36"/>
      <c r="AC390" s="36"/>
      <c r="AD390" s="36"/>
      <c r="AE390" s="36"/>
      <c r="AR390" s="216" t="s">
        <v>279</v>
      </c>
      <c r="AT390" s="216" t="s">
        <v>130</v>
      </c>
      <c r="AU390" s="216" t="s">
        <v>92</v>
      </c>
      <c r="AY390" s="18" t="s">
        <v>127</v>
      </c>
      <c r="BE390" s="217">
        <f>IF(N390="základní",J390,0)</f>
        <v>0</v>
      </c>
      <c r="BF390" s="217">
        <f>IF(N390="snížená",J390,0)</f>
        <v>0</v>
      </c>
      <c r="BG390" s="217">
        <f>IF(N390="zákl. přenesená",J390,0)</f>
        <v>0</v>
      </c>
      <c r="BH390" s="217">
        <f>IF(N390="sníž. přenesená",J390,0)</f>
        <v>0</v>
      </c>
      <c r="BI390" s="217">
        <f>IF(N390="nulová",J390,0)</f>
        <v>0</v>
      </c>
      <c r="BJ390" s="18" t="s">
        <v>90</v>
      </c>
      <c r="BK390" s="217">
        <f>ROUND(I390*H390,2)</f>
        <v>0</v>
      </c>
      <c r="BL390" s="18" t="s">
        <v>279</v>
      </c>
      <c r="BM390" s="216" t="s">
        <v>667</v>
      </c>
    </row>
    <row r="391" spans="1:65" s="12" customFormat="1" ht="22.9" customHeight="1">
      <c r="B391" s="189"/>
      <c r="C391" s="190"/>
      <c r="D391" s="191" t="s">
        <v>82</v>
      </c>
      <c r="E391" s="203" t="s">
        <v>668</v>
      </c>
      <c r="F391" s="203" t="s">
        <v>669</v>
      </c>
      <c r="G391" s="190"/>
      <c r="H391" s="190"/>
      <c r="I391" s="193"/>
      <c r="J391" s="204">
        <f>BK391</f>
        <v>0</v>
      </c>
      <c r="K391" s="190"/>
      <c r="L391" s="195"/>
      <c r="M391" s="196"/>
      <c r="N391" s="197"/>
      <c r="O391" s="197"/>
      <c r="P391" s="198">
        <f>SUM(P392:P395)</f>
        <v>0</v>
      </c>
      <c r="Q391" s="197"/>
      <c r="R391" s="198">
        <f>SUM(R392:R395)</f>
        <v>2.664E-2</v>
      </c>
      <c r="S391" s="197"/>
      <c r="T391" s="199">
        <f>SUM(T392:T395)</f>
        <v>0.20763000000000001</v>
      </c>
      <c r="AR391" s="200" t="s">
        <v>92</v>
      </c>
      <c r="AT391" s="201" t="s">
        <v>82</v>
      </c>
      <c r="AU391" s="201" t="s">
        <v>90</v>
      </c>
      <c r="AY391" s="200" t="s">
        <v>127</v>
      </c>
      <c r="BK391" s="202">
        <f>SUM(BK392:BK395)</f>
        <v>0</v>
      </c>
    </row>
    <row r="392" spans="1:65" s="2" customFormat="1" ht="16.5" customHeight="1">
      <c r="A392" s="36"/>
      <c r="B392" s="37"/>
      <c r="C392" s="205" t="s">
        <v>670</v>
      </c>
      <c r="D392" s="205" t="s">
        <v>130</v>
      </c>
      <c r="E392" s="206" t="s">
        <v>671</v>
      </c>
      <c r="F392" s="207" t="s">
        <v>672</v>
      </c>
      <c r="G392" s="208" t="s">
        <v>673</v>
      </c>
      <c r="H392" s="209">
        <v>9</v>
      </c>
      <c r="I392" s="210"/>
      <c r="J392" s="211">
        <f>ROUND(I392*H392,2)</f>
        <v>0</v>
      </c>
      <c r="K392" s="207" t="s">
        <v>134</v>
      </c>
      <c r="L392" s="41"/>
      <c r="M392" s="212" t="s">
        <v>1</v>
      </c>
      <c r="N392" s="213" t="s">
        <v>48</v>
      </c>
      <c r="O392" s="73"/>
      <c r="P392" s="214">
        <f>O392*H392</f>
        <v>0</v>
      </c>
      <c r="Q392" s="214">
        <v>0</v>
      </c>
      <c r="R392" s="214">
        <f>Q392*H392</f>
        <v>0</v>
      </c>
      <c r="S392" s="214">
        <v>2.307E-2</v>
      </c>
      <c r="T392" s="215">
        <f>S392*H392</f>
        <v>0.20763000000000001</v>
      </c>
      <c r="U392" s="36"/>
      <c r="V392" s="36"/>
      <c r="W392" s="36"/>
      <c r="X392" s="36"/>
      <c r="Y392" s="36"/>
      <c r="Z392" s="36"/>
      <c r="AA392" s="36"/>
      <c r="AB392" s="36"/>
      <c r="AC392" s="36"/>
      <c r="AD392" s="36"/>
      <c r="AE392" s="36"/>
      <c r="AR392" s="216" t="s">
        <v>279</v>
      </c>
      <c r="AT392" s="216" t="s">
        <v>130</v>
      </c>
      <c r="AU392" s="216" t="s">
        <v>92</v>
      </c>
      <c r="AY392" s="18" t="s">
        <v>127</v>
      </c>
      <c r="BE392" s="217">
        <f>IF(N392="základní",J392,0)</f>
        <v>0</v>
      </c>
      <c r="BF392" s="217">
        <f>IF(N392="snížená",J392,0)</f>
        <v>0</v>
      </c>
      <c r="BG392" s="217">
        <f>IF(N392="zákl. přenesená",J392,0)</f>
        <v>0</v>
      </c>
      <c r="BH392" s="217">
        <f>IF(N392="sníž. přenesená",J392,0)</f>
        <v>0</v>
      </c>
      <c r="BI392" s="217">
        <f>IF(N392="nulová",J392,0)</f>
        <v>0</v>
      </c>
      <c r="BJ392" s="18" t="s">
        <v>90</v>
      </c>
      <c r="BK392" s="217">
        <f>ROUND(I392*H392,2)</f>
        <v>0</v>
      </c>
      <c r="BL392" s="18" t="s">
        <v>279</v>
      </c>
      <c r="BM392" s="216" t="s">
        <v>674</v>
      </c>
    </row>
    <row r="393" spans="1:65" s="2" customFormat="1" ht="16.5" customHeight="1">
      <c r="A393" s="36"/>
      <c r="B393" s="37"/>
      <c r="C393" s="205" t="s">
        <v>675</v>
      </c>
      <c r="D393" s="205" t="s">
        <v>130</v>
      </c>
      <c r="E393" s="206" t="s">
        <v>676</v>
      </c>
      <c r="F393" s="207" t="s">
        <v>677</v>
      </c>
      <c r="G393" s="208" t="s">
        <v>673</v>
      </c>
      <c r="H393" s="209">
        <v>9</v>
      </c>
      <c r="I393" s="210"/>
      <c r="J393" s="211">
        <f>ROUND(I393*H393,2)</f>
        <v>0</v>
      </c>
      <c r="K393" s="207" t="s">
        <v>134</v>
      </c>
      <c r="L393" s="41"/>
      <c r="M393" s="212" t="s">
        <v>1</v>
      </c>
      <c r="N393" s="213" t="s">
        <v>48</v>
      </c>
      <c r="O393" s="73"/>
      <c r="P393" s="214">
        <f>O393*H393</f>
        <v>0</v>
      </c>
      <c r="Q393" s="214">
        <v>2.96E-3</v>
      </c>
      <c r="R393" s="214">
        <f>Q393*H393</f>
        <v>2.664E-2</v>
      </c>
      <c r="S393" s="214">
        <v>0</v>
      </c>
      <c r="T393" s="215">
        <f>S393*H393</f>
        <v>0</v>
      </c>
      <c r="U393" s="36"/>
      <c r="V393" s="36"/>
      <c r="W393" s="36"/>
      <c r="X393" s="36"/>
      <c r="Y393" s="36"/>
      <c r="Z393" s="36"/>
      <c r="AA393" s="36"/>
      <c r="AB393" s="36"/>
      <c r="AC393" s="36"/>
      <c r="AD393" s="36"/>
      <c r="AE393" s="36"/>
      <c r="AR393" s="216" t="s">
        <v>279</v>
      </c>
      <c r="AT393" s="216" t="s">
        <v>130</v>
      </c>
      <c r="AU393" s="216" t="s">
        <v>92</v>
      </c>
      <c r="AY393" s="18" t="s">
        <v>127</v>
      </c>
      <c r="BE393" s="217">
        <f>IF(N393="základní",J393,0)</f>
        <v>0</v>
      </c>
      <c r="BF393" s="217">
        <f>IF(N393="snížená",J393,0)</f>
        <v>0</v>
      </c>
      <c r="BG393" s="217">
        <f>IF(N393="zákl. přenesená",J393,0)</f>
        <v>0</v>
      </c>
      <c r="BH393" s="217">
        <f>IF(N393="sníž. přenesená",J393,0)</f>
        <v>0</v>
      </c>
      <c r="BI393" s="217">
        <f>IF(N393="nulová",J393,0)</f>
        <v>0</v>
      </c>
      <c r="BJ393" s="18" t="s">
        <v>90</v>
      </c>
      <c r="BK393" s="217">
        <f>ROUND(I393*H393,2)</f>
        <v>0</v>
      </c>
      <c r="BL393" s="18" t="s">
        <v>279</v>
      </c>
      <c r="BM393" s="216" t="s">
        <v>678</v>
      </c>
    </row>
    <row r="394" spans="1:65" s="2" customFormat="1" ht="68.25">
      <c r="A394" s="36"/>
      <c r="B394" s="37"/>
      <c r="C394" s="38"/>
      <c r="D394" s="218" t="s">
        <v>137</v>
      </c>
      <c r="E394" s="38"/>
      <c r="F394" s="219" t="s">
        <v>679</v>
      </c>
      <c r="G394" s="38"/>
      <c r="H394" s="38"/>
      <c r="I394" s="117"/>
      <c r="J394" s="38"/>
      <c r="K394" s="38"/>
      <c r="L394" s="41"/>
      <c r="M394" s="220"/>
      <c r="N394" s="221"/>
      <c r="O394" s="73"/>
      <c r="P394" s="73"/>
      <c r="Q394" s="73"/>
      <c r="R394" s="73"/>
      <c r="S394" s="73"/>
      <c r="T394" s="74"/>
      <c r="U394" s="36"/>
      <c r="V394" s="36"/>
      <c r="W394" s="36"/>
      <c r="X394" s="36"/>
      <c r="Y394" s="36"/>
      <c r="Z394" s="36"/>
      <c r="AA394" s="36"/>
      <c r="AB394" s="36"/>
      <c r="AC394" s="36"/>
      <c r="AD394" s="36"/>
      <c r="AE394" s="36"/>
      <c r="AT394" s="18" t="s">
        <v>137</v>
      </c>
      <c r="AU394" s="18" t="s">
        <v>92</v>
      </c>
    </row>
    <row r="395" spans="1:65" s="2" customFormat="1" ht="16.5" customHeight="1">
      <c r="A395" s="36"/>
      <c r="B395" s="37"/>
      <c r="C395" s="205" t="s">
        <v>680</v>
      </c>
      <c r="D395" s="205" t="s">
        <v>130</v>
      </c>
      <c r="E395" s="206" t="s">
        <v>681</v>
      </c>
      <c r="F395" s="207" t="s">
        <v>682</v>
      </c>
      <c r="G395" s="208" t="s">
        <v>538</v>
      </c>
      <c r="H395" s="279"/>
      <c r="I395" s="210"/>
      <c r="J395" s="211">
        <f>ROUND(I395*H395,2)</f>
        <v>0</v>
      </c>
      <c r="K395" s="207" t="s">
        <v>134</v>
      </c>
      <c r="L395" s="41"/>
      <c r="M395" s="212" t="s">
        <v>1</v>
      </c>
      <c r="N395" s="213" t="s">
        <v>48</v>
      </c>
      <c r="O395" s="73"/>
      <c r="P395" s="214">
        <f>O395*H395</f>
        <v>0</v>
      </c>
      <c r="Q395" s="214">
        <v>0</v>
      </c>
      <c r="R395" s="214">
        <f>Q395*H395</f>
        <v>0</v>
      </c>
      <c r="S395" s="214">
        <v>0</v>
      </c>
      <c r="T395" s="215">
        <f>S395*H395</f>
        <v>0</v>
      </c>
      <c r="U395" s="36"/>
      <c r="V395" s="36"/>
      <c r="W395" s="36"/>
      <c r="X395" s="36"/>
      <c r="Y395" s="36"/>
      <c r="Z395" s="36"/>
      <c r="AA395" s="36"/>
      <c r="AB395" s="36"/>
      <c r="AC395" s="36"/>
      <c r="AD395" s="36"/>
      <c r="AE395" s="36"/>
      <c r="AR395" s="216" t="s">
        <v>279</v>
      </c>
      <c r="AT395" s="216" t="s">
        <v>130</v>
      </c>
      <c r="AU395" s="216" t="s">
        <v>92</v>
      </c>
      <c r="AY395" s="18" t="s">
        <v>127</v>
      </c>
      <c r="BE395" s="217">
        <f>IF(N395="základní",J395,0)</f>
        <v>0</v>
      </c>
      <c r="BF395" s="217">
        <f>IF(N395="snížená",J395,0)</f>
        <v>0</v>
      </c>
      <c r="BG395" s="217">
        <f>IF(N395="zákl. přenesená",J395,0)</f>
        <v>0</v>
      </c>
      <c r="BH395" s="217">
        <f>IF(N395="sníž. přenesená",J395,0)</f>
        <v>0</v>
      </c>
      <c r="BI395" s="217">
        <f>IF(N395="nulová",J395,0)</f>
        <v>0</v>
      </c>
      <c r="BJ395" s="18" t="s">
        <v>90</v>
      </c>
      <c r="BK395" s="217">
        <f>ROUND(I395*H395,2)</f>
        <v>0</v>
      </c>
      <c r="BL395" s="18" t="s">
        <v>279</v>
      </c>
      <c r="BM395" s="216" t="s">
        <v>683</v>
      </c>
    </row>
    <row r="396" spans="1:65" s="12" customFormat="1" ht="22.9" customHeight="1">
      <c r="B396" s="189"/>
      <c r="C396" s="190"/>
      <c r="D396" s="191" t="s">
        <v>82</v>
      </c>
      <c r="E396" s="203" t="s">
        <v>684</v>
      </c>
      <c r="F396" s="203" t="s">
        <v>685</v>
      </c>
      <c r="G396" s="190"/>
      <c r="H396" s="190"/>
      <c r="I396" s="193"/>
      <c r="J396" s="204">
        <f>BK396</f>
        <v>0</v>
      </c>
      <c r="K396" s="190"/>
      <c r="L396" s="195"/>
      <c r="M396" s="196"/>
      <c r="N396" s="197"/>
      <c r="O396" s="197"/>
      <c r="P396" s="198">
        <f>SUM(P397:P400)</f>
        <v>0</v>
      </c>
      <c r="Q396" s="197"/>
      <c r="R396" s="198">
        <f>SUM(R397:R400)</f>
        <v>3.1906056399999998</v>
      </c>
      <c r="S396" s="197"/>
      <c r="T396" s="199">
        <f>SUM(T397:T400)</f>
        <v>0</v>
      </c>
      <c r="AR396" s="200" t="s">
        <v>92</v>
      </c>
      <c r="AT396" s="201" t="s">
        <v>82</v>
      </c>
      <c r="AU396" s="201" t="s">
        <v>90</v>
      </c>
      <c r="AY396" s="200" t="s">
        <v>127</v>
      </c>
      <c r="BK396" s="202">
        <f>SUM(BK397:BK400)</f>
        <v>0</v>
      </c>
    </row>
    <row r="397" spans="1:65" s="2" customFormat="1" ht="16.5" customHeight="1">
      <c r="A397" s="36"/>
      <c r="B397" s="37"/>
      <c r="C397" s="205" t="s">
        <v>686</v>
      </c>
      <c r="D397" s="205" t="s">
        <v>130</v>
      </c>
      <c r="E397" s="206" t="s">
        <v>687</v>
      </c>
      <c r="F397" s="207" t="s">
        <v>688</v>
      </c>
      <c r="G397" s="208" t="s">
        <v>211</v>
      </c>
      <c r="H397" s="209">
        <v>221.87799999999999</v>
      </c>
      <c r="I397" s="210"/>
      <c r="J397" s="211">
        <f>ROUND(I397*H397,2)</f>
        <v>0</v>
      </c>
      <c r="K397" s="207" t="s">
        <v>134</v>
      </c>
      <c r="L397" s="41"/>
      <c r="M397" s="212" t="s">
        <v>1</v>
      </c>
      <c r="N397" s="213" t="s">
        <v>48</v>
      </c>
      <c r="O397" s="73"/>
      <c r="P397" s="214">
        <f>O397*H397</f>
        <v>0</v>
      </c>
      <c r="Q397" s="214">
        <v>1.438E-2</v>
      </c>
      <c r="R397" s="214">
        <f>Q397*H397</f>
        <v>3.1906056399999998</v>
      </c>
      <c r="S397" s="214">
        <v>0</v>
      </c>
      <c r="T397" s="215">
        <f>S397*H397</f>
        <v>0</v>
      </c>
      <c r="U397" s="36"/>
      <c r="V397" s="36"/>
      <c r="W397" s="36"/>
      <c r="X397" s="36"/>
      <c r="Y397" s="36"/>
      <c r="Z397" s="36"/>
      <c r="AA397" s="36"/>
      <c r="AB397" s="36"/>
      <c r="AC397" s="36"/>
      <c r="AD397" s="36"/>
      <c r="AE397" s="36"/>
      <c r="AR397" s="216" t="s">
        <v>279</v>
      </c>
      <c r="AT397" s="216" t="s">
        <v>130</v>
      </c>
      <c r="AU397" s="216" t="s">
        <v>92</v>
      </c>
      <c r="AY397" s="18" t="s">
        <v>127</v>
      </c>
      <c r="BE397" s="217">
        <f>IF(N397="základní",J397,0)</f>
        <v>0</v>
      </c>
      <c r="BF397" s="217">
        <f>IF(N397="snížená",J397,0)</f>
        <v>0</v>
      </c>
      <c r="BG397" s="217">
        <f>IF(N397="zákl. přenesená",J397,0)</f>
        <v>0</v>
      </c>
      <c r="BH397" s="217">
        <f>IF(N397="sníž. přenesená",J397,0)</f>
        <v>0</v>
      </c>
      <c r="BI397" s="217">
        <f>IF(N397="nulová",J397,0)</f>
        <v>0</v>
      </c>
      <c r="BJ397" s="18" t="s">
        <v>90</v>
      </c>
      <c r="BK397" s="217">
        <f>ROUND(I397*H397,2)</f>
        <v>0</v>
      </c>
      <c r="BL397" s="18" t="s">
        <v>279</v>
      </c>
      <c r="BM397" s="216" t="s">
        <v>689</v>
      </c>
    </row>
    <row r="398" spans="1:65" s="13" customFormat="1">
      <c r="B398" s="226"/>
      <c r="C398" s="227"/>
      <c r="D398" s="218" t="s">
        <v>213</v>
      </c>
      <c r="E398" s="228" t="s">
        <v>1</v>
      </c>
      <c r="F398" s="229" t="s">
        <v>572</v>
      </c>
      <c r="G398" s="227"/>
      <c r="H398" s="230">
        <v>221.87799999999999</v>
      </c>
      <c r="I398" s="231"/>
      <c r="J398" s="227"/>
      <c r="K398" s="227"/>
      <c r="L398" s="232"/>
      <c r="M398" s="233"/>
      <c r="N398" s="234"/>
      <c r="O398" s="234"/>
      <c r="P398" s="234"/>
      <c r="Q398" s="234"/>
      <c r="R398" s="234"/>
      <c r="S398" s="234"/>
      <c r="T398" s="235"/>
      <c r="AT398" s="236" t="s">
        <v>213</v>
      </c>
      <c r="AU398" s="236" t="s">
        <v>92</v>
      </c>
      <c r="AV398" s="13" t="s">
        <v>92</v>
      </c>
      <c r="AW398" s="13" t="s">
        <v>38</v>
      </c>
      <c r="AX398" s="13" t="s">
        <v>83</v>
      </c>
      <c r="AY398" s="236" t="s">
        <v>127</v>
      </c>
    </row>
    <row r="399" spans="1:65" s="14" customFormat="1">
      <c r="B399" s="237"/>
      <c r="C399" s="238"/>
      <c r="D399" s="218" t="s">
        <v>213</v>
      </c>
      <c r="E399" s="239" t="s">
        <v>1</v>
      </c>
      <c r="F399" s="240" t="s">
        <v>215</v>
      </c>
      <c r="G399" s="238"/>
      <c r="H399" s="241">
        <v>221.87799999999999</v>
      </c>
      <c r="I399" s="242"/>
      <c r="J399" s="238"/>
      <c r="K399" s="238"/>
      <c r="L399" s="243"/>
      <c r="M399" s="244"/>
      <c r="N399" s="245"/>
      <c r="O399" s="245"/>
      <c r="P399" s="245"/>
      <c r="Q399" s="245"/>
      <c r="R399" s="245"/>
      <c r="S399" s="245"/>
      <c r="T399" s="246"/>
      <c r="AT399" s="247" t="s">
        <v>213</v>
      </c>
      <c r="AU399" s="247" t="s">
        <v>92</v>
      </c>
      <c r="AV399" s="14" t="s">
        <v>152</v>
      </c>
      <c r="AW399" s="14" t="s">
        <v>38</v>
      </c>
      <c r="AX399" s="14" t="s">
        <v>90</v>
      </c>
      <c r="AY399" s="247" t="s">
        <v>127</v>
      </c>
    </row>
    <row r="400" spans="1:65" s="2" customFormat="1" ht="16.5" customHeight="1">
      <c r="A400" s="36"/>
      <c r="B400" s="37"/>
      <c r="C400" s="205" t="s">
        <v>690</v>
      </c>
      <c r="D400" s="205" t="s">
        <v>130</v>
      </c>
      <c r="E400" s="206" t="s">
        <v>691</v>
      </c>
      <c r="F400" s="207" t="s">
        <v>692</v>
      </c>
      <c r="G400" s="208" t="s">
        <v>538</v>
      </c>
      <c r="H400" s="279"/>
      <c r="I400" s="210"/>
      <c r="J400" s="211">
        <f>ROUND(I400*H400,2)</f>
        <v>0</v>
      </c>
      <c r="K400" s="207" t="s">
        <v>134</v>
      </c>
      <c r="L400" s="41"/>
      <c r="M400" s="212" t="s">
        <v>1</v>
      </c>
      <c r="N400" s="213" t="s">
        <v>48</v>
      </c>
      <c r="O400" s="73"/>
      <c r="P400" s="214">
        <f>O400*H400</f>
        <v>0</v>
      </c>
      <c r="Q400" s="214">
        <v>0</v>
      </c>
      <c r="R400" s="214">
        <f>Q400*H400</f>
        <v>0</v>
      </c>
      <c r="S400" s="214">
        <v>0</v>
      </c>
      <c r="T400" s="215">
        <f>S400*H400</f>
        <v>0</v>
      </c>
      <c r="U400" s="36"/>
      <c r="V400" s="36"/>
      <c r="W400" s="36"/>
      <c r="X400" s="36"/>
      <c r="Y400" s="36"/>
      <c r="Z400" s="36"/>
      <c r="AA400" s="36"/>
      <c r="AB400" s="36"/>
      <c r="AC400" s="36"/>
      <c r="AD400" s="36"/>
      <c r="AE400" s="36"/>
      <c r="AR400" s="216" t="s">
        <v>279</v>
      </c>
      <c r="AT400" s="216" t="s">
        <v>130</v>
      </c>
      <c r="AU400" s="216" t="s">
        <v>92</v>
      </c>
      <c r="AY400" s="18" t="s">
        <v>127</v>
      </c>
      <c r="BE400" s="217">
        <f>IF(N400="základní",J400,0)</f>
        <v>0</v>
      </c>
      <c r="BF400" s="217">
        <f>IF(N400="snížená",J400,0)</f>
        <v>0</v>
      </c>
      <c r="BG400" s="217">
        <f>IF(N400="zákl. přenesená",J400,0)</f>
        <v>0</v>
      </c>
      <c r="BH400" s="217">
        <f>IF(N400="sníž. přenesená",J400,0)</f>
        <v>0</v>
      </c>
      <c r="BI400" s="217">
        <f>IF(N400="nulová",J400,0)</f>
        <v>0</v>
      </c>
      <c r="BJ400" s="18" t="s">
        <v>90</v>
      </c>
      <c r="BK400" s="217">
        <f>ROUND(I400*H400,2)</f>
        <v>0</v>
      </c>
      <c r="BL400" s="18" t="s">
        <v>279</v>
      </c>
      <c r="BM400" s="216" t="s">
        <v>693</v>
      </c>
    </row>
    <row r="401" spans="1:65" s="12" customFormat="1" ht="22.9" customHeight="1">
      <c r="B401" s="189"/>
      <c r="C401" s="190"/>
      <c r="D401" s="191" t="s">
        <v>82</v>
      </c>
      <c r="E401" s="203" t="s">
        <v>694</v>
      </c>
      <c r="F401" s="203" t="s">
        <v>695</v>
      </c>
      <c r="G401" s="190"/>
      <c r="H401" s="190"/>
      <c r="I401" s="193"/>
      <c r="J401" s="204">
        <f>BK401</f>
        <v>0</v>
      </c>
      <c r="K401" s="190"/>
      <c r="L401" s="195"/>
      <c r="M401" s="196"/>
      <c r="N401" s="197"/>
      <c r="O401" s="197"/>
      <c r="P401" s="198">
        <f>SUM(P402:P418)</f>
        <v>0</v>
      </c>
      <c r="Q401" s="197"/>
      <c r="R401" s="198">
        <f>SUM(R402:R418)</f>
        <v>0</v>
      </c>
      <c r="S401" s="197"/>
      <c r="T401" s="199">
        <f>SUM(T402:T418)</f>
        <v>0.98849999999999993</v>
      </c>
      <c r="AR401" s="200" t="s">
        <v>92</v>
      </c>
      <c r="AT401" s="201" t="s">
        <v>82</v>
      </c>
      <c r="AU401" s="201" t="s">
        <v>90</v>
      </c>
      <c r="AY401" s="200" t="s">
        <v>127</v>
      </c>
      <c r="BK401" s="202">
        <f>SUM(BK402:BK418)</f>
        <v>0</v>
      </c>
    </row>
    <row r="402" spans="1:65" s="2" customFormat="1" ht="16.5" customHeight="1">
      <c r="A402" s="36"/>
      <c r="B402" s="37"/>
      <c r="C402" s="205" t="s">
        <v>696</v>
      </c>
      <c r="D402" s="205" t="s">
        <v>130</v>
      </c>
      <c r="E402" s="206" t="s">
        <v>697</v>
      </c>
      <c r="F402" s="207" t="s">
        <v>698</v>
      </c>
      <c r="G402" s="208" t="s">
        <v>276</v>
      </c>
      <c r="H402" s="209">
        <v>200</v>
      </c>
      <c r="I402" s="210"/>
      <c r="J402" s="211">
        <f>ROUND(I402*H402,2)</f>
        <v>0</v>
      </c>
      <c r="K402" s="207" t="s">
        <v>134</v>
      </c>
      <c r="L402" s="41"/>
      <c r="M402" s="212" t="s">
        <v>1</v>
      </c>
      <c r="N402" s="213" t="s">
        <v>48</v>
      </c>
      <c r="O402" s="73"/>
      <c r="P402" s="214">
        <f>O402*H402</f>
        <v>0</v>
      </c>
      <c r="Q402" s="214">
        <v>0</v>
      </c>
      <c r="R402" s="214">
        <f>Q402*H402</f>
        <v>0</v>
      </c>
      <c r="S402" s="214">
        <v>1.67E-3</v>
      </c>
      <c r="T402" s="215">
        <f>S402*H402</f>
        <v>0.33400000000000002</v>
      </c>
      <c r="U402" s="36"/>
      <c r="V402" s="36"/>
      <c r="W402" s="36"/>
      <c r="X402" s="36"/>
      <c r="Y402" s="36"/>
      <c r="Z402" s="36"/>
      <c r="AA402" s="36"/>
      <c r="AB402" s="36"/>
      <c r="AC402" s="36"/>
      <c r="AD402" s="36"/>
      <c r="AE402" s="36"/>
      <c r="AR402" s="216" t="s">
        <v>279</v>
      </c>
      <c r="AT402" s="216" t="s">
        <v>130</v>
      </c>
      <c r="AU402" s="216" t="s">
        <v>92</v>
      </c>
      <c r="AY402" s="18" t="s">
        <v>127</v>
      </c>
      <c r="BE402" s="217">
        <f>IF(N402="základní",J402,0)</f>
        <v>0</v>
      </c>
      <c r="BF402" s="217">
        <f>IF(N402="snížená",J402,0)</f>
        <v>0</v>
      </c>
      <c r="BG402" s="217">
        <f>IF(N402="zákl. přenesená",J402,0)</f>
        <v>0</v>
      </c>
      <c r="BH402" s="217">
        <f>IF(N402="sníž. přenesená",J402,0)</f>
        <v>0</v>
      </c>
      <c r="BI402" s="217">
        <f>IF(N402="nulová",J402,0)</f>
        <v>0</v>
      </c>
      <c r="BJ402" s="18" t="s">
        <v>90</v>
      </c>
      <c r="BK402" s="217">
        <f>ROUND(I402*H402,2)</f>
        <v>0</v>
      </c>
      <c r="BL402" s="18" t="s">
        <v>279</v>
      </c>
      <c r="BM402" s="216" t="s">
        <v>699</v>
      </c>
    </row>
    <row r="403" spans="1:65" s="13" customFormat="1">
      <c r="B403" s="226"/>
      <c r="C403" s="227"/>
      <c r="D403" s="218" t="s">
        <v>213</v>
      </c>
      <c r="E403" s="228" t="s">
        <v>1</v>
      </c>
      <c r="F403" s="229" t="s">
        <v>700</v>
      </c>
      <c r="G403" s="227"/>
      <c r="H403" s="230">
        <v>200</v>
      </c>
      <c r="I403" s="231"/>
      <c r="J403" s="227"/>
      <c r="K403" s="227"/>
      <c r="L403" s="232"/>
      <c r="M403" s="233"/>
      <c r="N403" s="234"/>
      <c r="O403" s="234"/>
      <c r="P403" s="234"/>
      <c r="Q403" s="234"/>
      <c r="R403" s="234"/>
      <c r="S403" s="234"/>
      <c r="T403" s="235"/>
      <c r="AT403" s="236" t="s">
        <v>213</v>
      </c>
      <c r="AU403" s="236" t="s">
        <v>92</v>
      </c>
      <c r="AV403" s="13" t="s">
        <v>92</v>
      </c>
      <c r="AW403" s="13" t="s">
        <v>38</v>
      </c>
      <c r="AX403" s="13" t="s">
        <v>83</v>
      </c>
      <c r="AY403" s="236" t="s">
        <v>127</v>
      </c>
    </row>
    <row r="404" spans="1:65" s="14" customFormat="1">
      <c r="B404" s="237"/>
      <c r="C404" s="238"/>
      <c r="D404" s="218" t="s">
        <v>213</v>
      </c>
      <c r="E404" s="239" t="s">
        <v>1</v>
      </c>
      <c r="F404" s="240" t="s">
        <v>215</v>
      </c>
      <c r="G404" s="238"/>
      <c r="H404" s="241">
        <v>200</v>
      </c>
      <c r="I404" s="242"/>
      <c r="J404" s="238"/>
      <c r="K404" s="238"/>
      <c r="L404" s="243"/>
      <c r="M404" s="244"/>
      <c r="N404" s="245"/>
      <c r="O404" s="245"/>
      <c r="P404" s="245"/>
      <c r="Q404" s="245"/>
      <c r="R404" s="245"/>
      <c r="S404" s="245"/>
      <c r="T404" s="246"/>
      <c r="AT404" s="247" t="s">
        <v>213</v>
      </c>
      <c r="AU404" s="247" t="s">
        <v>92</v>
      </c>
      <c r="AV404" s="14" t="s">
        <v>152</v>
      </c>
      <c r="AW404" s="14" t="s">
        <v>38</v>
      </c>
      <c r="AX404" s="14" t="s">
        <v>90</v>
      </c>
      <c r="AY404" s="247" t="s">
        <v>127</v>
      </c>
    </row>
    <row r="405" spans="1:65" s="2" customFormat="1" ht="16.5" customHeight="1">
      <c r="A405" s="36"/>
      <c r="B405" s="37"/>
      <c r="C405" s="205" t="s">
        <v>701</v>
      </c>
      <c r="D405" s="205" t="s">
        <v>130</v>
      </c>
      <c r="E405" s="206" t="s">
        <v>702</v>
      </c>
      <c r="F405" s="207" t="s">
        <v>703</v>
      </c>
      <c r="G405" s="208" t="s">
        <v>276</v>
      </c>
      <c r="H405" s="209">
        <v>374</v>
      </c>
      <c r="I405" s="210"/>
      <c r="J405" s="211">
        <f>ROUND(I405*H405,2)</f>
        <v>0</v>
      </c>
      <c r="K405" s="207" t="s">
        <v>134</v>
      </c>
      <c r="L405" s="41"/>
      <c r="M405" s="212" t="s">
        <v>1</v>
      </c>
      <c r="N405" s="213" t="s">
        <v>48</v>
      </c>
      <c r="O405" s="73"/>
      <c r="P405" s="214">
        <f>O405*H405</f>
        <v>0</v>
      </c>
      <c r="Q405" s="214">
        <v>0</v>
      </c>
      <c r="R405" s="214">
        <f>Q405*H405</f>
        <v>0</v>
      </c>
      <c r="S405" s="214">
        <v>1.75E-3</v>
      </c>
      <c r="T405" s="215">
        <f>S405*H405</f>
        <v>0.65449999999999997</v>
      </c>
      <c r="U405" s="36"/>
      <c r="V405" s="36"/>
      <c r="W405" s="36"/>
      <c r="X405" s="36"/>
      <c r="Y405" s="36"/>
      <c r="Z405" s="36"/>
      <c r="AA405" s="36"/>
      <c r="AB405" s="36"/>
      <c r="AC405" s="36"/>
      <c r="AD405" s="36"/>
      <c r="AE405" s="36"/>
      <c r="AR405" s="216" t="s">
        <v>279</v>
      </c>
      <c r="AT405" s="216" t="s">
        <v>130</v>
      </c>
      <c r="AU405" s="216" t="s">
        <v>92</v>
      </c>
      <c r="AY405" s="18" t="s">
        <v>127</v>
      </c>
      <c r="BE405" s="217">
        <f>IF(N405="základní",J405,0)</f>
        <v>0</v>
      </c>
      <c r="BF405" s="217">
        <f>IF(N405="snížená",J405,0)</f>
        <v>0</v>
      </c>
      <c r="BG405" s="217">
        <f>IF(N405="zákl. přenesená",J405,0)</f>
        <v>0</v>
      </c>
      <c r="BH405" s="217">
        <f>IF(N405="sníž. přenesená",J405,0)</f>
        <v>0</v>
      </c>
      <c r="BI405" s="217">
        <f>IF(N405="nulová",J405,0)</f>
        <v>0</v>
      </c>
      <c r="BJ405" s="18" t="s">
        <v>90</v>
      </c>
      <c r="BK405" s="217">
        <f>ROUND(I405*H405,2)</f>
        <v>0</v>
      </c>
      <c r="BL405" s="18" t="s">
        <v>279</v>
      </c>
      <c r="BM405" s="216" t="s">
        <v>704</v>
      </c>
    </row>
    <row r="406" spans="1:65" s="13" customFormat="1">
      <c r="B406" s="226"/>
      <c r="C406" s="227"/>
      <c r="D406" s="218" t="s">
        <v>213</v>
      </c>
      <c r="E406" s="228" t="s">
        <v>1</v>
      </c>
      <c r="F406" s="229" t="s">
        <v>705</v>
      </c>
      <c r="G406" s="227"/>
      <c r="H406" s="230">
        <v>374</v>
      </c>
      <c r="I406" s="231"/>
      <c r="J406" s="227"/>
      <c r="K406" s="227"/>
      <c r="L406" s="232"/>
      <c r="M406" s="233"/>
      <c r="N406" s="234"/>
      <c r="O406" s="234"/>
      <c r="P406" s="234"/>
      <c r="Q406" s="234"/>
      <c r="R406" s="234"/>
      <c r="S406" s="234"/>
      <c r="T406" s="235"/>
      <c r="AT406" s="236" t="s">
        <v>213</v>
      </c>
      <c r="AU406" s="236" t="s">
        <v>92</v>
      </c>
      <c r="AV406" s="13" t="s">
        <v>92</v>
      </c>
      <c r="AW406" s="13" t="s">
        <v>38</v>
      </c>
      <c r="AX406" s="13" t="s">
        <v>83</v>
      </c>
      <c r="AY406" s="236" t="s">
        <v>127</v>
      </c>
    </row>
    <row r="407" spans="1:65" s="14" customFormat="1">
      <c r="B407" s="237"/>
      <c r="C407" s="238"/>
      <c r="D407" s="218" t="s">
        <v>213</v>
      </c>
      <c r="E407" s="239" t="s">
        <v>1</v>
      </c>
      <c r="F407" s="240" t="s">
        <v>215</v>
      </c>
      <c r="G407" s="238"/>
      <c r="H407" s="241">
        <v>374</v>
      </c>
      <c r="I407" s="242"/>
      <c r="J407" s="238"/>
      <c r="K407" s="238"/>
      <c r="L407" s="243"/>
      <c r="M407" s="244"/>
      <c r="N407" s="245"/>
      <c r="O407" s="245"/>
      <c r="P407" s="245"/>
      <c r="Q407" s="245"/>
      <c r="R407" s="245"/>
      <c r="S407" s="245"/>
      <c r="T407" s="246"/>
      <c r="AT407" s="247" t="s">
        <v>213</v>
      </c>
      <c r="AU407" s="247" t="s">
        <v>92</v>
      </c>
      <c r="AV407" s="14" t="s">
        <v>152</v>
      </c>
      <c r="AW407" s="14" t="s">
        <v>38</v>
      </c>
      <c r="AX407" s="14" t="s">
        <v>90</v>
      </c>
      <c r="AY407" s="247" t="s">
        <v>127</v>
      </c>
    </row>
    <row r="408" spans="1:65" s="2" customFormat="1" ht="16.5" customHeight="1">
      <c r="A408" s="36"/>
      <c r="B408" s="37"/>
      <c r="C408" s="205" t="s">
        <v>706</v>
      </c>
      <c r="D408" s="205" t="s">
        <v>130</v>
      </c>
      <c r="E408" s="206" t="s">
        <v>707</v>
      </c>
      <c r="F408" s="207" t="s">
        <v>708</v>
      </c>
      <c r="G408" s="208" t="s">
        <v>276</v>
      </c>
      <c r="H408" s="209">
        <v>200</v>
      </c>
      <c r="I408" s="210"/>
      <c r="J408" s="211">
        <f>ROUND(I408*H408,2)</f>
        <v>0</v>
      </c>
      <c r="K408" s="207" t="s">
        <v>379</v>
      </c>
      <c r="L408" s="41"/>
      <c r="M408" s="212" t="s">
        <v>1</v>
      </c>
      <c r="N408" s="213" t="s">
        <v>48</v>
      </c>
      <c r="O408" s="73"/>
      <c r="P408" s="214">
        <f>O408*H408</f>
        <v>0</v>
      </c>
      <c r="Q408" s="214">
        <v>0</v>
      </c>
      <c r="R408" s="214">
        <f>Q408*H408</f>
        <v>0</v>
      </c>
      <c r="S408" s="214">
        <v>0</v>
      </c>
      <c r="T408" s="215">
        <f>S408*H408</f>
        <v>0</v>
      </c>
      <c r="U408" s="36"/>
      <c r="V408" s="36"/>
      <c r="W408" s="36"/>
      <c r="X408" s="36"/>
      <c r="Y408" s="36"/>
      <c r="Z408" s="36"/>
      <c r="AA408" s="36"/>
      <c r="AB408" s="36"/>
      <c r="AC408" s="36"/>
      <c r="AD408" s="36"/>
      <c r="AE408" s="36"/>
      <c r="AR408" s="216" t="s">
        <v>279</v>
      </c>
      <c r="AT408" s="216" t="s">
        <v>130</v>
      </c>
      <c r="AU408" s="216" t="s">
        <v>92</v>
      </c>
      <c r="AY408" s="18" t="s">
        <v>127</v>
      </c>
      <c r="BE408" s="217">
        <f>IF(N408="základní",J408,0)</f>
        <v>0</v>
      </c>
      <c r="BF408" s="217">
        <f>IF(N408="snížená",J408,0)</f>
        <v>0</v>
      </c>
      <c r="BG408" s="217">
        <f>IF(N408="zákl. přenesená",J408,0)</f>
        <v>0</v>
      </c>
      <c r="BH408" s="217">
        <f>IF(N408="sníž. přenesená",J408,0)</f>
        <v>0</v>
      </c>
      <c r="BI408" s="217">
        <f>IF(N408="nulová",J408,0)</f>
        <v>0</v>
      </c>
      <c r="BJ408" s="18" t="s">
        <v>90</v>
      </c>
      <c r="BK408" s="217">
        <f>ROUND(I408*H408,2)</f>
        <v>0</v>
      </c>
      <c r="BL408" s="18" t="s">
        <v>279</v>
      </c>
      <c r="BM408" s="216" t="s">
        <v>709</v>
      </c>
    </row>
    <row r="409" spans="1:65" s="2" customFormat="1" ht="39">
      <c r="A409" s="36"/>
      <c r="B409" s="37"/>
      <c r="C409" s="38"/>
      <c r="D409" s="218" t="s">
        <v>137</v>
      </c>
      <c r="E409" s="38"/>
      <c r="F409" s="219" t="s">
        <v>710</v>
      </c>
      <c r="G409" s="38"/>
      <c r="H409" s="38"/>
      <c r="I409" s="117"/>
      <c r="J409" s="38"/>
      <c r="K409" s="38"/>
      <c r="L409" s="41"/>
      <c r="M409" s="220"/>
      <c r="N409" s="221"/>
      <c r="O409" s="73"/>
      <c r="P409" s="73"/>
      <c r="Q409" s="73"/>
      <c r="R409" s="73"/>
      <c r="S409" s="73"/>
      <c r="T409" s="74"/>
      <c r="U409" s="36"/>
      <c r="V409" s="36"/>
      <c r="W409" s="36"/>
      <c r="X409" s="36"/>
      <c r="Y409" s="36"/>
      <c r="Z409" s="36"/>
      <c r="AA409" s="36"/>
      <c r="AB409" s="36"/>
      <c r="AC409" s="36"/>
      <c r="AD409" s="36"/>
      <c r="AE409" s="36"/>
      <c r="AT409" s="18" t="s">
        <v>137</v>
      </c>
      <c r="AU409" s="18" t="s">
        <v>92</v>
      </c>
    </row>
    <row r="410" spans="1:65" s="2" customFormat="1" ht="16.5" customHeight="1">
      <c r="A410" s="36"/>
      <c r="B410" s="37"/>
      <c r="C410" s="205" t="s">
        <v>711</v>
      </c>
      <c r="D410" s="205" t="s">
        <v>130</v>
      </c>
      <c r="E410" s="206" t="s">
        <v>712</v>
      </c>
      <c r="F410" s="207" t="s">
        <v>713</v>
      </c>
      <c r="G410" s="208" t="s">
        <v>276</v>
      </c>
      <c r="H410" s="209">
        <v>315</v>
      </c>
      <c r="I410" s="210"/>
      <c r="J410" s="211">
        <f>ROUND(I410*H410,2)</f>
        <v>0</v>
      </c>
      <c r="K410" s="207" t="s">
        <v>379</v>
      </c>
      <c r="L410" s="41"/>
      <c r="M410" s="212" t="s">
        <v>1</v>
      </c>
      <c r="N410" s="213" t="s">
        <v>48</v>
      </c>
      <c r="O410" s="73"/>
      <c r="P410" s="214">
        <f>O410*H410</f>
        <v>0</v>
      </c>
      <c r="Q410" s="214">
        <v>0</v>
      </c>
      <c r="R410" s="214">
        <f>Q410*H410</f>
        <v>0</v>
      </c>
      <c r="S410" s="214">
        <v>0</v>
      </c>
      <c r="T410" s="215">
        <f>S410*H410</f>
        <v>0</v>
      </c>
      <c r="U410" s="36"/>
      <c r="V410" s="36"/>
      <c r="W410" s="36"/>
      <c r="X410" s="36"/>
      <c r="Y410" s="36"/>
      <c r="Z410" s="36"/>
      <c r="AA410" s="36"/>
      <c r="AB410" s="36"/>
      <c r="AC410" s="36"/>
      <c r="AD410" s="36"/>
      <c r="AE410" s="36"/>
      <c r="AR410" s="216" t="s">
        <v>279</v>
      </c>
      <c r="AT410" s="216" t="s">
        <v>130</v>
      </c>
      <c r="AU410" s="216" t="s">
        <v>92</v>
      </c>
      <c r="AY410" s="18" t="s">
        <v>127</v>
      </c>
      <c r="BE410" s="217">
        <f>IF(N410="základní",J410,0)</f>
        <v>0</v>
      </c>
      <c r="BF410" s="217">
        <f>IF(N410="snížená",J410,0)</f>
        <v>0</v>
      </c>
      <c r="BG410" s="217">
        <f>IF(N410="zákl. přenesená",J410,0)</f>
        <v>0</v>
      </c>
      <c r="BH410" s="217">
        <f>IF(N410="sníž. přenesená",J410,0)</f>
        <v>0</v>
      </c>
      <c r="BI410" s="217">
        <f>IF(N410="nulová",J410,0)</f>
        <v>0</v>
      </c>
      <c r="BJ410" s="18" t="s">
        <v>90</v>
      </c>
      <c r="BK410" s="217">
        <f>ROUND(I410*H410,2)</f>
        <v>0</v>
      </c>
      <c r="BL410" s="18" t="s">
        <v>279</v>
      </c>
      <c r="BM410" s="216" t="s">
        <v>714</v>
      </c>
    </row>
    <row r="411" spans="1:65" s="2" customFormat="1" ht="39">
      <c r="A411" s="36"/>
      <c r="B411" s="37"/>
      <c r="C411" s="38"/>
      <c r="D411" s="218" t="s">
        <v>137</v>
      </c>
      <c r="E411" s="38"/>
      <c r="F411" s="219" t="s">
        <v>710</v>
      </c>
      <c r="G411" s="38"/>
      <c r="H411" s="38"/>
      <c r="I411" s="117"/>
      <c r="J411" s="38"/>
      <c r="K411" s="38"/>
      <c r="L411" s="41"/>
      <c r="M411" s="220"/>
      <c r="N411" s="221"/>
      <c r="O411" s="73"/>
      <c r="P411" s="73"/>
      <c r="Q411" s="73"/>
      <c r="R411" s="73"/>
      <c r="S411" s="73"/>
      <c r="T411" s="74"/>
      <c r="U411" s="36"/>
      <c r="V411" s="36"/>
      <c r="W411" s="36"/>
      <c r="X411" s="36"/>
      <c r="Y411" s="36"/>
      <c r="Z411" s="36"/>
      <c r="AA411" s="36"/>
      <c r="AB411" s="36"/>
      <c r="AC411" s="36"/>
      <c r="AD411" s="36"/>
      <c r="AE411" s="36"/>
      <c r="AT411" s="18" t="s">
        <v>137</v>
      </c>
      <c r="AU411" s="18" t="s">
        <v>92</v>
      </c>
    </row>
    <row r="412" spans="1:65" s="2" customFormat="1" ht="16.5" customHeight="1">
      <c r="A412" s="36"/>
      <c r="B412" s="37"/>
      <c r="C412" s="205" t="s">
        <v>715</v>
      </c>
      <c r="D412" s="205" t="s">
        <v>130</v>
      </c>
      <c r="E412" s="206" t="s">
        <v>716</v>
      </c>
      <c r="F412" s="207" t="s">
        <v>717</v>
      </c>
      <c r="G412" s="208" t="s">
        <v>276</v>
      </c>
      <c r="H412" s="209">
        <v>7</v>
      </c>
      <c r="I412" s="210"/>
      <c r="J412" s="211">
        <f>ROUND(I412*H412,2)</f>
        <v>0</v>
      </c>
      <c r="K412" s="207" t="s">
        <v>379</v>
      </c>
      <c r="L412" s="41"/>
      <c r="M412" s="212" t="s">
        <v>1</v>
      </c>
      <c r="N412" s="213" t="s">
        <v>48</v>
      </c>
      <c r="O412" s="73"/>
      <c r="P412" s="214">
        <f>O412*H412</f>
        <v>0</v>
      </c>
      <c r="Q412" s="214">
        <v>0</v>
      </c>
      <c r="R412" s="214">
        <f>Q412*H412</f>
        <v>0</v>
      </c>
      <c r="S412" s="214">
        <v>0</v>
      </c>
      <c r="T412" s="215">
        <f>S412*H412</f>
        <v>0</v>
      </c>
      <c r="U412" s="36"/>
      <c r="V412" s="36"/>
      <c r="W412" s="36"/>
      <c r="X412" s="36"/>
      <c r="Y412" s="36"/>
      <c r="Z412" s="36"/>
      <c r="AA412" s="36"/>
      <c r="AB412" s="36"/>
      <c r="AC412" s="36"/>
      <c r="AD412" s="36"/>
      <c r="AE412" s="36"/>
      <c r="AR412" s="216" t="s">
        <v>279</v>
      </c>
      <c r="AT412" s="216" t="s">
        <v>130</v>
      </c>
      <c r="AU412" s="216" t="s">
        <v>92</v>
      </c>
      <c r="AY412" s="18" t="s">
        <v>127</v>
      </c>
      <c r="BE412" s="217">
        <f>IF(N412="základní",J412,0)</f>
        <v>0</v>
      </c>
      <c r="BF412" s="217">
        <f>IF(N412="snížená",J412,0)</f>
        <v>0</v>
      </c>
      <c r="BG412" s="217">
        <f>IF(N412="zákl. přenesená",J412,0)</f>
        <v>0</v>
      </c>
      <c r="BH412" s="217">
        <f>IF(N412="sníž. přenesená",J412,0)</f>
        <v>0</v>
      </c>
      <c r="BI412" s="217">
        <f>IF(N412="nulová",J412,0)</f>
        <v>0</v>
      </c>
      <c r="BJ412" s="18" t="s">
        <v>90</v>
      </c>
      <c r="BK412" s="217">
        <f>ROUND(I412*H412,2)</f>
        <v>0</v>
      </c>
      <c r="BL412" s="18" t="s">
        <v>279</v>
      </c>
      <c r="BM412" s="216" t="s">
        <v>718</v>
      </c>
    </row>
    <row r="413" spans="1:65" s="2" customFormat="1" ht="39">
      <c r="A413" s="36"/>
      <c r="B413" s="37"/>
      <c r="C413" s="38"/>
      <c r="D413" s="218" t="s">
        <v>137</v>
      </c>
      <c r="E413" s="38"/>
      <c r="F413" s="219" t="s">
        <v>710</v>
      </c>
      <c r="G413" s="38"/>
      <c r="H413" s="38"/>
      <c r="I413" s="117"/>
      <c r="J413" s="38"/>
      <c r="K413" s="38"/>
      <c r="L413" s="41"/>
      <c r="M413" s="220"/>
      <c r="N413" s="221"/>
      <c r="O413" s="73"/>
      <c r="P413" s="73"/>
      <c r="Q413" s="73"/>
      <c r="R413" s="73"/>
      <c r="S413" s="73"/>
      <c r="T413" s="74"/>
      <c r="U413" s="36"/>
      <c r="V413" s="36"/>
      <c r="W413" s="36"/>
      <c r="X413" s="36"/>
      <c r="Y413" s="36"/>
      <c r="Z413" s="36"/>
      <c r="AA413" s="36"/>
      <c r="AB413" s="36"/>
      <c r="AC413" s="36"/>
      <c r="AD413" s="36"/>
      <c r="AE413" s="36"/>
      <c r="AT413" s="18" t="s">
        <v>137</v>
      </c>
      <c r="AU413" s="18" t="s">
        <v>92</v>
      </c>
    </row>
    <row r="414" spans="1:65" s="2" customFormat="1" ht="16.5" customHeight="1">
      <c r="A414" s="36"/>
      <c r="B414" s="37"/>
      <c r="C414" s="205" t="s">
        <v>719</v>
      </c>
      <c r="D414" s="205" t="s">
        <v>130</v>
      </c>
      <c r="E414" s="206" t="s">
        <v>720</v>
      </c>
      <c r="F414" s="207" t="s">
        <v>721</v>
      </c>
      <c r="G414" s="208" t="s">
        <v>276</v>
      </c>
      <c r="H414" s="209">
        <v>45</v>
      </c>
      <c r="I414" s="210"/>
      <c r="J414" s="211">
        <f>ROUND(I414*H414,2)</f>
        <v>0</v>
      </c>
      <c r="K414" s="207" t="s">
        <v>379</v>
      </c>
      <c r="L414" s="41"/>
      <c r="M414" s="212" t="s">
        <v>1</v>
      </c>
      <c r="N414" s="213" t="s">
        <v>48</v>
      </c>
      <c r="O414" s="73"/>
      <c r="P414" s="214">
        <f>O414*H414</f>
        <v>0</v>
      </c>
      <c r="Q414" s="214">
        <v>0</v>
      </c>
      <c r="R414" s="214">
        <f>Q414*H414</f>
        <v>0</v>
      </c>
      <c r="S414" s="214">
        <v>0</v>
      </c>
      <c r="T414" s="215">
        <f>S414*H414</f>
        <v>0</v>
      </c>
      <c r="U414" s="36"/>
      <c r="V414" s="36"/>
      <c r="W414" s="36"/>
      <c r="X414" s="36"/>
      <c r="Y414" s="36"/>
      <c r="Z414" s="36"/>
      <c r="AA414" s="36"/>
      <c r="AB414" s="36"/>
      <c r="AC414" s="36"/>
      <c r="AD414" s="36"/>
      <c r="AE414" s="36"/>
      <c r="AR414" s="216" t="s">
        <v>279</v>
      </c>
      <c r="AT414" s="216" t="s">
        <v>130</v>
      </c>
      <c r="AU414" s="216" t="s">
        <v>92</v>
      </c>
      <c r="AY414" s="18" t="s">
        <v>127</v>
      </c>
      <c r="BE414" s="217">
        <f>IF(N414="základní",J414,0)</f>
        <v>0</v>
      </c>
      <c r="BF414" s="217">
        <f>IF(N414="snížená",J414,0)</f>
        <v>0</v>
      </c>
      <c r="BG414" s="217">
        <f>IF(N414="zákl. přenesená",J414,0)</f>
        <v>0</v>
      </c>
      <c r="BH414" s="217">
        <f>IF(N414="sníž. přenesená",J414,0)</f>
        <v>0</v>
      </c>
      <c r="BI414" s="217">
        <f>IF(N414="nulová",J414,0)</f>
        <v>0</v>
      </c>
      <c r="BJ414" s="18" t="s">
        <v>90</v>
      </c>
      <c r="BK414" s="217">
        <f>ROUND(I414*H414,2)</f>
        <v>0</v>
      </c>
      <c r="BL414" s="18" t="s">
        <v>279</v>
      </c>
      <c r="BM414" s="216" t="s">
        <v>722</v>
      </c>
    </row>
    <row r="415" spans="1:65" s="2" customFormat="1" ht="39">
      <c r="A415" s="36"/>
      <c r="B415" s="37"/>
      <c r="C415" s="38"/>
      <c r="D415" s="218" t="s">
        <v>137</v>
      </c>
      <c r="E415" s="38"/>
      <c r="F415" s="219" t="s">
        <v>710</v>
      </c>
      <c r="G415" s="38"/>
      <c r="H415" s="38"/>
      <c r="I415" s="117"/>
      <c r="J415" s="38"/>
      <c r="K415" s="38"/>
      <c r="L415" s="41"/>
      <c r="M415" s="220"/>
      <c r="N415" s="221"/>
      <c r="O415" s="73"/>
      <c r="P415" s="73"/>
      <c r="Q415" s="73"/>
      <c r="R415" s="73"/>
      <c r="S415" s="73"/>
      <c r="T415" s="74"/>
      <c r="U415" s="36"/>
      <c r="V415" s="36"/>
      <c r="W415" s="36"/>
      <c r="X415" s="36"/>
      <c r="Y415" s="36"/>
      <c r="Z415" s="36"/>
      <c r="AA415" s="36"/>
      <c r="AB415" s="36"/>
      <c r="AC415" s="36"/>
      <c r="AD415" s="36"/>
      <c r="AE415" s="36"/>
      <c r="AT415" s="18" t="s">
        <v>137</v>
      </c>
      <c r="AU415" s="18" t="s">
        <v>92</v>
      </c>
    </row>
    <row r="416" spans="1:65" s="2" customFormat="1" ht="16.5" customHeight="1">
      <c r="A416" s="36"/>
      <c r="B416" s="37"/>
      <c r="C416" s="205" t="s">
        <v>723</v>
      </c>
      <c r="D416" s="205" t="s">
        <v>130</v>
      </c>
      <c r="E416" s="206" t="s">
        <v>724</v>
      </c>
      <c r="F416" s="207" t="s">
        <v>725</v>
      </c>
      <c r="G416" s="208" t="s">
        <v>276</v>
      </c>
      <c r="H416" s="209">
        <v>7</v>
      </c>
      <c r="I416" s="210"/>
      <c r="J416" s="211">
        <f>ROUND(I416*H416,2)</f>
        <v>0</v>
      </c>
      <c r="K416" s="207" t="s">
        <v>379</v>
      </c>
      <c r="L416" s="41"/>
      <c r="M416" s="212" t="s">
        <v>1</v>
      </c>
      <c r="N416" s="213" t="s">
        <v>48</v>
      </c>
      <c r="O416" s="73"/>
      <c r="P416" s="214">
        <f>O416*H416</f>
        <v>0</v>
      </c>
      <c r="Q416" s="214">
        <v>0</v>
      </c>
      <c r="R416" s="214">
        <f>Q416*H416</f>
        <v>0</v>
      </c>
      <c r="S416" s="214">
        <v>0</v>
      </c>
      <c r="T416" s="215">
        <f>S416*H416</f>
        <v>0</v>
      </c>
      <c r="U416" s="36"/>
      <c r="V416" s="36"/>
      <c r="W416" s="36"/>
      <c r="X416" s="36"/>
      <c r="Y416" s="36"/>
      <c r="Z416" s="36"/>
      <c r="AA416" s="36"/>
      <c r="AB416" s="36"/>
      <c r="AC416" s="36"/>
      <c r="AD416" s="36"/>
      <c r="AE416" s="36"/>
      <c r="AR416" s="216" t="s">
        <v>279</v>
      </c>
      <c r="AT416" s="216" t="s">
        <v>130</v>
      </c>
      <c r="AU416" s="216" t="s">
        <v>92</v>
      </c>
      <c r="AY416" s="18" t="s">
        <v>127</v>
      </c>
      <c r="BE416" s="217">
        <f>IF(N416="základní",J416,0)</f>
        <v>0</v>
      </c>
      <c r="BF416" s="217">
        <f>IF(N416="snížená",J416,0)</f>
        <v>0</v>
      </c>
      <c r="BG416" s="217">
        <f>IF(N416="zákl. přenesená",J416,0)</f>
        <v>0</v>
      </c>
      <c r="BH416" s="217">
        <f>IF(N416="sníž. přenesená",J416,0)</f>
        <v>0</v>
      </c>
      <c r="BI416" s="217">
        <f>IF(N416="nulová",J416,0)</f>
        <v>0</v>
      </c>
      <c r="BJ416" s="18" t="s">
        <v>90</v>
      </c>
      <c r="BK416" s="217">
        <f>ROUND(I416*H416,2)</f>
        <v>0</v>
      </c>
      <c r="BL416" s="18" t="s">
        <v>279</v>
      </c>
      <c r="BM416" s="216" t="s">
        <v>726</v>
      </c>
    </row>
    <row r="417" spans="1:65" s="2" customFormat="1" ht="39">
      <c r="A417" s="36"/>
      <c r="B417" s="37"/>
      <c r="C417" s="38"/>
      <c r="D417" s="218" t="s">
        <v>137</v>
      </c>
      <c r="E417" s="38"/>
      <c r="F417" s="219" t="s">
        <v>710</v>
      </c>
      <c r="G417" s="38"/>
      <c r="H417" s="38"/>
      <c r="I417" s="117"/>
      <c r="J417" s="38"/>
      <c r="K417" s="38"/>
      <c r="L417" s="41"/>
      <c r="M417" s="220"/>
      <c r="N417" s="221"/>
      <c r="O417" s="73"/>
      <c r="P417" s="73"/>
      <c r="Q417" s="73"/>
      <c r="R417" s="73"/>
      <c r="S417" s="73"/>
      <c r="T417" s="74"/>
      <c r="U417" s="36"/>
      <c r="V417" s="36"/>
      <c r="W417" s="36"/>
      <c r="X417" s="36"/>
      <c r="Y417" s="36"/>
      <c r="Z417" s="36"/>
      <c r="AA417" s="36"/>
      <c r="AB417" s="36"/>
      <c r="AC417" s="36"/>
      <c r="AD417" s="36"/>
      <c r="AE417" s="36"/>
      <c r="AT417" s="18" t="s">
        <v>137</v>
      </c>
      <c r="AU417" s="18" t="s">
        <v>92</v>
      </c>
    </row>
    <row r="418" spans="1:65" s="2" customFormat="1" ht="16.5" customHeight="1">
      <c r="A418" s="36"/>
      <c r="B418" s="37"/>
      <c r="C418" s="205" t="s">
        <v>727</v>
      </c>
      <c r="D418" s="205" t="s">
        <v>130</v>
      </c>
      <c r="E418" s="206" t="s">
        <v>728</v>
      </c>
      <c r="F418" s="207" t="s">
        <v>729</v>
      </c>
      <c r="G418" s="208" t="s">
        <v>538</v>
      </c>
      <c r="H418" s="279"/>
      <c r="I418" s="210"/>
      <c r="J418" s="211">
        <f>ROUND(I418*H418,2)</f>
        <v>0</v>
      </c>
      <c r="K418" s="207" t="s">
        <v>134</v>
      </c>
      <c r="L418" s="41"/>
      <c r="M418" s="212" t="s">
        <v>1</v>
      </c>
      <c r="N418" s="213" t="s">
        <v>48</v>
      </c>
      <c r="O418" s="73"/>
      <c r="P418" s="214">
        <f>O418*H418</f>
        <v>0</v>
      </c>
      <c r="Q418" s="214">
        <v>0</v>
      </c>
      <c r="R418" s="214">
        <f>Q418*H418</f>
        <v>0</v>
      </c>
      <c r="S418" s="214">
        <v>0</v>
      </c>
      <c r="T418" s="215">
        <f>S418*H418</f>
        <v>0</v>
      </c>
      <c r="U418" s="36"/>
      <c r="V418" s="36"/>
      <c r="W418" s="36"/>
      <c r="X418" s="36"/>
      <c r="Y418" s="36"/>
      <c r="Z418" s="36"/>
      <c r="AA418" s="36"/>
      <c r="AB418" s="36"/>
      <c r="AC418" s="36"/>
      <c r="AD418" s="36"/>
      <c r="AE418" s="36"/>
      <c r="AR418" s="216" t="s">
        <v>279</v>
      </c>
      <c r="AT418" s="216" t="s">
        <v>130</v>
      </c>
      <c r="AU418" s="216" t="s">
        <v>92</v>
      </c>
      <c r="AY418" s="18" t="s">
        <v>127</v>
      </c>
      <c r="BE418" s="217">
        <f>IF(N418="základní",J418,0)</f>
        <v>0</v>
      </c>
      <c r="BF418" s="217">
        <f>IF(N418="snížená",J418,0)</f>
        <v>0</v>
      </c>
      <c r="BG418" s="217">
        <f>IF(N418="zákl. přenesená",J418,0)</f>
        <v>0</v>
      </c>
      <c r="BH418" s="217">
        <f>IF(N418="sníž. přenesená",J418,0)</f>
        <v>0</v>
      </c>
      <c r="BI418" s="217">
        <f>IF(N418="nulová",J418,0)</f>
        <v>0</v>
      </c>
      <c r="BJ418" s="18" t="s">
        <v>90</v>
      </c>
      <c r="BK418" s="217">
        <f>ROUND(I418*H418,2)</f>
        <v>0</v>
      </c>
      <c r="BL418" s="18" t="s">
        <v>279</v>
      </c>
      <c r="BM418" s="216" t="s">
        <v>730</v>
      </c>
    </row>
    <row r="419" spans="1:65" s="12" customFormat="1" ht="22.9" customHeight="1">
      <c r="B419" s="189"/>
      <c r="C419" s="190"/>
      <c r="D419" s="191" t="s">
        <v>82</v>
      </c>
      <c r="E419" s="203" t="s">
        <v>731</v>
      </c>
      <c r="F419" s="203" t="s">
        <v>732</v>
      </c>
      <c r="G419" s="190"/>
      <c r="H419" s="190"/>
      <c r="I419" s="193"/>
      <c r="J419" s="204">
        <f>BK419</f>
        <v>0</v>
      </c>
      <c r="K419" s="190"/>
      <c r="L419" s="195"/>
      <c r="M419" s="196"/>
      <c r="N419" s="197"/>
      <c r="O419" s="197"/>
      <c r="P419" s="198">
        <f>SUM(P420:P426)</f>
        <v>0</v>
      </c>
      <c r="Q419" s="197"/>
      <c r="R419" s="198">
        <f>SUM(R420:R426)</f>
        <v>0.13991599999999998</v>
      </c>
      <c r="S419" s="197"/>
      <c r="T419" s="199">
        <f>SUM(T420:T426)</f>
        <v>0</v>
      </c>
      <c r="AR419" s="200" t="s">
        <v>92</v>
      </c>
      <c r="AT419" s="201" t="s">
        <v>82</v>
      </c>
      <c r="AU419" s="201" t="s">
        <v>90</v>
      </c>
      <c r="AY419" s="200" t="s">
        <v>127</v>
      </c>
      <c r="BK419" s="202">
        <f>SUM(BK420:BK426)</f>
        <v>0</v>
      </c>
    </row>
    <row r="420" spans="1:65" s="2" customFormat="1" ht="16.5" customHeight="1">
      <c r="A420" s="36"/>
      <c r="B420" s="37"/>
      <c r="C420" s="205" t="s">
        <v>733</v>
      </c>
      <c r="D420" s="205" t="s">
        <v>130</v>
      </c>
      <c r="E420" s="206" t="s">
        <v>734</v>
      </c>
      <c r="F420" s="207" t="s">
        <v>735</v>
      </c>
      <c r="G420" s="208" t="s">
        <v>211</v>
      </c>
      <c r="H420" s="209">
        <v>255.51</v>
      </c>
      <c r="I420" s="210"/>
      <c r="J420" s="211">
        <f>ROUND(I420*H420,2)</f>
        <v>0</v>
      </c>
      <c r="K420" s="207" t="s">
        <v>379</v>
      </c>
      <c r="L420" s="41"/>
      <c r="M420" s="212" t="s">
        <v>1</v>
      </c>
      <c r="N420" s="213" t="s">
        <v>48</v>
      </c>
      <c r="O420" s="73"/>
      <c r="P420" s="214">
        <f>O420*H420</f>
        <v>0</v>
      </c>
      <c r="Q420" s="214">
        <v>0</v>
      </c>
      <c r="R420" s="214">
        <f>Q420*H420</f>
        <v>0</v>
      </c>
      <c r="S420" s="214">
        <v>0</v>
      </c>
      <c r="T420" s="215">
        <f>S420*H420</f>
        <v>0</v>
      </c>
      <c r="U420" s="36"/>
      <c r="V420" s="36"/>
      <c r="W420" s="36"/>
      <c r="X420" s="36"/>
      <c r="Y420" s="36"/>
      <c r="Z420" s="36"/>
      <c r="AA420" s="36"/>
      <c r="AB420" s="36"/>
      <c r="AC420" s="36"/>
      <c r="AD420" s="36"/>
      <c r="AE420" s="36"/>
      <c r="AR420" s="216" t="s">
        <v>279</v>
      </c>
      <c r="AT420" s="216" t="s">
        <v>130</v>
      </c>
      <c r="AU420" s="216" t="s">
        <v>92</v>
      </c>
      <c r="AY420" s="18" t="s">
        <v>127</v>
      </c>
      <c r="BE420" s="217">
        <f>IF(N420="základní",J420,0)</f>
        <v>0</v>
      </c>
      <c r="BF420" s="217">
        <f>IF(N420="snížená",J420,0)</f>
        <v>0</v>
      </c>
      <c r="BG420" s="217">
        <f>IF(N420="zákl. přenesená",J420,0)</f>
        <v>0</v>
      </c>
      <c r="BH420" s="217">
        <f>IF(N420="sníž. přenesená",J420,0)</f>
        <v>0</v>
      </c>
      <c r="BI420" s="217">
        <f>IF(N420="nulová",J420,0)</f>
        <v>0</v>
      </c>
      <c r="BJ420" s="18" t="s">
        <v>90</v>
      </c>
      <c r="BK420" s="217">
        <f>ROUND(I420*H420,2)</f>
        <v>0</v>
      </c>
      <c r="BL420" s="18" t="s">
        <v>279</v>
      </c>
      <c r="BM420" s="216" t="s">
        <v>736</v>
      </c>
    </row>
    <row r="421" spans="1:65" s="2" customFormat="1" ht="39">
      <c r="A421" s="36"/>
      <c r="B421" s="37"/>
      <c r="C421" s="38"/>
      <c r="D421" s="218" t="s">
        <v>137</v>
      </c>
      <c r="E421" s="38"/>
      <c r="F421" s="219" t="s">
        <v>710</v>
      </c>
      <c r="G421" s="38"/>
      <c r="H421" s="38"/>
      <c r="I421" s="117"/>
      <c r="J421" s="38"/>
      <c r="K421" s="38"/>
      <c r="L421" s="41"/>
      <c r="M421" s="220"/>
      <c r="N421" s="221"/>
      <c r="O421" s="73"/>
      <c r="P421" s="73"/>
      <c r="Q421" s="73"/>
      <c r="R421" s="73"/>
      <c r="S421" s="73"/>
      <c r="T421" s="74"/>
      <c r="U421" s="36"/>
      <c r="V421" s="36"/>
      <c r="W421" s="36"/>
      <c r="X421" s="36"/>
      <c r="Y421" s="36"/>
      <c r="Z421" s="36"/>
      <c r="AA421" s="36"/>
      <c r="AB421" s="36"/>
      <c r="AC421" s="36"/>
      <c r="AD421" s="36"/>
      <c r="AE421" s="36"/>
      <c r="AT421" s="18" t="s">
        <v>137</v>
      </c>
      <c r="AU421" s="18" t="s">
        <v>92</v>
      </c>
    </row>
    <row r="422" spans="1:65" s="13" customFormat="1">
      <c r="B422" s="226"/>
      <c r="C422" s="227"/>
      <c r="D422" s="218" t="s">
        <v>213</v>
      </c>
      <c r="E422" s="228" t="s">
        <v>1</v>
      </c>
      <c r="F422" s="229" t="s">
        <v>737</v>
      </c>
      <c r="G422" s="227"/>
      <c r="H422" s="230">
        <v>255.51</v>
      </c>
      <c r="I422" s="231"/>
      <c r="J422" s="227"/>
      <c r="K422" s="227"/>
      <c r="L422" s="232"/>
      <c r="M422" s="233"/>
      <c r="N422" s="234"/>
      <c r="O422" s="234"/>
      <c r="P422" s="234"/>
      <c r="Q422" s="234"/>
      <c r="R422" s="234"/>
      <c r="S422" s="234"/>
      <c r="T422" s="235"/>
      <c r="AT422" s="236" t="s">
        <v>213</v>
      </c>
      <c r="AU422" s="236" t="s">
        <v>92</v>
      </c>
      <c r="AV422" s="13" t="s">
        <v>92</v>
      </c>
      <c r="AW422" s="13" t="s">
        <v>38</v>
      </c>
      <c r="AX422" s="13" t="s">
        <v>83</v>
      </c>
      <c r="AY422" s="236" t="s">
        <v>127</v>
      </c>
    </row>
    <row r="423" spans="1:65" s="14" customFormat="1">
      <c r="B423" s="237"/>
      <c r="C423" s="238"/>
      <c r="D423" s="218" t="s">
        <v>213</v>
      </c>
      <c r="E423" s="239" t="s">
        <v>1</v>
      </c>
      <c r="F423" s="240" t="s">
        <v>215</v>
      </c>
      <c r="G423" s="238"/>
      <c r="H423" s="241">
        <v>255.51</v>
      </c>
      <c r="I423" s="242"/>
      <c r="J423" s="238"/>
      <c r="K423" s="238"/>
      <c r="L423" s="243"/>
      <c r="M423" s="244"/>
      <c r="N423" s="245"/>
      <c r="O423" s="245"/>
      <c r="P423" s="245"/>
      <c r="Q423" s="245"/>
      <c r="R423" s="245"/>
      <c r="S423" s="245"/>
      <c r="T423" s="246"/>
      <c r="AT423" s="247" t="s">
        <v>213</v>
      </c>
      <c r="AU423" s="247" t="s">
        <v>92</v>
      </c>
      <c r="AV423" s="14" t="s">
        <v>152</v>
      </c>
      <c r="AW423" s="14" t="s">
        <v>38</v>
      </c>
      <c r="AX423" s="14" t="s">
        <v>90</v>
      </c>
      <c r="AY423" s="247" t="s">
        <v>127</v>
      </c>
    </row>
    <row r="424" spans="1:65" s="2" customFormat="1" ht="16.5" customHeight="1">
      <c r="A424" s="36"/>
      <c r="B424" s="37"/>
      <c r="C424" s="205" t="s">
        <v>738</v>
      </c>
      <c r="D424" s="205" t="s">
        <v>130</v>
      </c>
      <c r="E424" s="206" t="s">
        <v>739</v>
      </c>
      <c r="F424" s="207" t="s">
        <v>740</v>
      </c>
      <c r="G424" s="208" t="s">
        <v>276</v>
      </c>
      <c r="H424" s="209">
        <v>499.7</v>
      </c>
      <c r="I424" s="210"/>
      <c r="J424" s="211">
        <f>ROUND(I424*H424,2)</f>
        <v>0</v>
      </c>
      <c r="K424" s="207" t="s">
        <v>134</v>
      </c>
      <c r="L424" s="41"/>
      <c r="M424" s="212" t="s">
        <v>1</v>
      </c>
      <c r="N424" s="213" t="s">
        <v>48</v>
      </c>
      <c r="O424" s="73"/>
      <c r="P424" s="214">
        <f>O424*H424</f>
        <v>0</v>
      </c>
      <c r="Q424" s="214">
        <v>2.7999999999999998E-4</v>
      </c>
      <c r="R424" s="214">
        <f>Q424*H424</f>
        <v>0.13991599999999998</v>
      </c>
      <c r="S424" s="214">
        <v>0</v>
      </c>
      <c r="T424" s="215">
        <f>S424*H424</f>
        <v>0</v>
      </c>
      <c r="U424" s="36"/>
      <c r="V424" s="36"/>
      <c r="W424" s="36"/>
      <c r="X424" s="36"/>
      <c r="Y424" s="36"/>
      <c r="Z424" s="36"/>
      <c r="AA424" s="36"/>
      <c r="AB424" s="36"/>
      <c r="AC424" s="36"/>
      <c r="AD424" s="36"/>
      <c r="AE424" s="36"/>
      <c r="AR424" s="216" t="s">
        <v>279</v>
      </c>
      <c r="AT424" s="216" t="s">
        <v>130</v>
      </c>
      <c r="AU424" s="216" t="s">
        <v>92</v>
      </c>
      <c r="AY424" s="18" t="s">
        <v>127</v>
      </c>
      <c r="BE424" s="217">
        <f>IF(N424="základní",J424,0)</f>
        <v>0</v>
      </c>
      <c r="BF424" s="217">
        <f>IF(N424="snížená",J424,0)</f>
        <v>0</v>
      </c>
      <c r="BG424" s="217">
        <f>IF(N424="zákl. přenesená",J424,0)</f>
        <v>0</v>
      </c>
      <c r="BH424" s="217">
        <f>IF(N424="sníž. přenesená",J424,0)</f>
        <v>0</v>
      </c>
      <c r="BI424" s="217">
        <f>IF(N424="nulová",J424,0)</f>
        <v>0</v>
      </c>
      <c r="BJ424" s="18" t="s">
        <v>90</v>
      </c>
      <c r="BK424" s="217">
        <f>ROUND(I424*H424,2)</f>
        <v>0</v>
      </c>
      <c r="BL424" s="18" t="s">
        <v>279</v>
      </c>
      <c r="BM424" s="216" t="s">
        <v>741</v>
      </c>
    </row>
    <row r="425" spans="1:65" s="2" customFormat="1" ht="48.75">
      <c r="A425" s="36"/>
      <c r="B425" s="37"/>
      <c r="C425" s="38"/>
      <c r="D425" s="218" t="s">
        <v>137</v>
      </c>
      <c r="E425" s="38"/>
      <c r="F425" s="219" t="s">
        <v>742</v>
      </c>
      <c r="G425" s="38"/>
      <c r="H425" s="38"/>
      <c r="I425" s="117"/>
      <c r="J425" s="38"/>
      <c r="K425" s="38"/>
      <c r="L425" s="41"/>
      <c r="M425" s="220"/>
      <c r="N425" s="221"/>
      <c r="O425" s="73"/>
      <c r="P425" s="73"/>
      <c r="Q425" s="73"/>
      <c r="R425" s="73"/>
      <c r="S425" s="73"/>
      <c r="T425" s="74"/>
      <c r="U425" s="36"/>
      <c r="V425" s="36"/>
      <c r="W425" s="36"/>
      <c r="X425" s="36"/>
      <c r="Y425" s="36"/>
      <c r="Z425" s="36"/>
      <c r="AA425" s="36"/>
      <c r="AB425" s="36"/>
      <c r="AC425" s="36"/>
      <c r="AD425" s="36"/>
      <c r="AE425" s="36"/>
      <c r="AT425" s="18" t="s">
        <v>137</v>
      </c>
      <c r="AU425" s="18" t="s">
        <v>92</v>
      </c>
    </row>
    <row r="426" spans="1:65" s="2" customFormat="1" ht="16.5" customHeight="1">
      <c r="A426" s="36"/>
      <c r="B426" s="37"/>
      <c r="C426" s="205" t="s">
        <v>743</v>
      </c>
      <c r="D426" s="205" t="s">
        <v>130</v>
      </c>
      <c r="E426" s="206" t="s">
        <v>744</v>
      </c>
      <c r="F426" s="207" t="s">
        <v>745</v>
      </c>
      <c r="G426" s="208" t="s">
        <v>538</v>
      </c>
      <c r="H426" s="279"/>
      <c r="I426" s="210"/>
      <c r="J426" s="211">
        <f>ROUND(I426*H426,2)</f>
        <v>0</v>
      </c>
      <c r="K426" s="207" t="s">
        <v>134</v>
      </c>
      <c r="L426" s="41"/>
      <c r="M426" s="212" t="s">
        <v>1</v>
      </c>
      <c r="N426" s="213" t="s">
        <v>48</v>
      </c>
      <c r="O426" s="73"/>
      <c r="P426" s="214">
        <f>O426*H426</f>
        <v>0</v>
      </c>
      <c r="Q426" s="214">
        <v>0</v>
      </c>
      <c r="R426" s="214">
        <f>Q426*H426</f>
        <v>0</v>
      </c>
      <c r="S426" s="214">
        <v>0</v>
      </c>
      <c r="T426" s="215">
        <f>S426*H426</f>
        <v>0</v>
      </c>
      <c r="U426" s="36"/>
      <c r="V426" s="36"/>
      <c r="W426" s="36"/>
      <c r="X426" s="36"/>
      <c r="Y426" s="36"/>
      <c r="Z426" s="36"/>
      <c r="AA426" s="36"/>
      <c r="AB426" s="36"/>
      <c r="AC426" s="36"/>
      <c r="AD426" s="36"/>
      <c r="AE426" s="36"/>
      <c r="AR426" s="216" t="s">
        <v>279</v>
      </c>
      <c r="AT426" s="216" t="s">
        <v>130</v>
      </c>
      <c r="AU426" s="216" t="s">
        <v>92</v>
      </c>
      <c r="AY426" s="18" t="s">
        <v>127</v>
      </c>
      <c r="BE426" s="217">
        <f>IF(N426="základní",J426,0)</f>
        <v>0</v>
      </c>
      <c r="BF426" s="217">
        <f>IF(N426="snížená",J426,0)</f>
        <v>0</v>
      </c>
      <c r="BG426" s="217">
        <f>IF(N426="zákl. přenesená",J426,0)</f>
        <v>0</v>
      </c>
      <c r="BH426" s="217">
        <f>IF(N426="sníž. přenesená",J426,0)</f>
        <v>0</v>
      </c>
      <c r="BI426" s="217">
        <f>IF(N426="nulová",J426,0)</f>
        <v>0</v>
      </c>
      <c r="BJ426" s="18" t="s">
        <v>90</v>
      </c>
      <c r="BK426" s="217">
        <f>ROUND(I426*H426,2)</f>
        <v>0</v>
      </c>
      <c r="BL426" s="18" t="s">
        <v>279</v>
      </c>
      <c r="BM426" s="216" t="s">
        <v>746</v>
      </c>
    </row>
    <row r="427" spans="1:65" s="12" customFormat="1" ht="22.9" customHeight="1">
      <c r="B427" s="189"/>
      <c r="C427" s="190"/>
      <c r="D427" s="191" t="s">
        <v>82</v>
      </c>
      <c r="E427" s="203" t="s">
        <v>747</v>
      </c>
      <c r="F427" s="203" t="s">
        <v>748</v>
      </c>
      <c r="G427" s="190"/>
      <c r="H427" s="190"/>
      <c r="I427" s="193"/>
      <c r="J427" s="204">
        <f>BK427</f>
        <v>0</v>
      </c>
      <c r="K427" s="190"/>
      <c r="L427" s="195"/>
      <c r="M427" s="196"/>
      <c r="N427" s="197"/>
      <c r="O427" s="197"/>
      <c r="P427" s="198">
        <f>SUM(P428:P434)</f>
        <v>0</v>
      </c>
      <c r="Q427" s="197"/>
      <c r="R427" s="198">
        <f>SUM(R428:R434)</f>
        <v>0</v>
      </c>
      <c r="S427" s="197"/>
      <c r="T427" s="199">
        <f>SUM(T428:T434)</f>
        <v>0</v>
      </c>
      <c r="AR427" s="200" t="s">
        <v>92</v>
      </c>
      <c r="AT427" s="201" t="s">
        <v>82</v>
      </c>
      <c r="AU427" s="201" t="s">
        <v>90</v>
      </c>
      <c r="AY427" s="200" t="s">
        <v>127</v>
      </c>
      <c r="BK427" s="202">
        <f>SUM(BK428:BK434)</f>
        <v>0</v>
      </c>
    </row>
    <row r="428" spans="1:65" s="2" customFormat="1" ht="16.5" customHeight="1">
      <c r="A428" s="36"/>
      <c r="B428" s="37"/>
      <c r="C428" s="205" t="s">
        <v>749</v>
      </c>
      <c r="D428" s="205" t="s">
        <v>130</v>
      </c>
      <c r="E428" s="206" t="s">
        <v>750</v>
      </c>
      <c r="F428" s="207" t="s">
        <v>751</v>
      </c>
      <c r="G428" s="208" t="s">
        <v>752</v>
      </c>
      <c r="H428" s="209">
        <v>3</v>
      </c>
      <c r="I428" s="210"/>
      <c r="J428" s="211">
        <f>ROUND(I428*H428,2)</f>
        <v>0</v>
      </c>
      <c r="K428" s="207" t="s">
        <v>379</v>
      </c>
      <c r="L428" s="41"/>
      <c r="M428" s="212" t="s">
        <v>1</v>
      </c>
      <c r="N428" s="213" t="s">
        <v>48</v>
      </c>
      <c r="O428" s="73"/>
      <c r="P428" s="214">
        <f>O428*H428</f>
        <v>0</v>
      </c>
      <c r="Q428" s="214">
        <v>0</v>
      </c>
      <c r="R428" s="214">
        <f>Q428*H428</f>
        <v>0</v>
      </c>
      <c r="S428" s="214">
        <v>0</v>
      </c>
      <c r="T428" s="215">
        <f>S428*H428</f>
        <v>0</v>
      </c>
      <c r="U428" s="36"/>
      <c r="V428" s="36"/>
      <c r="W428" s="36"/>
      <c r="X428" s="36"/>
      <c r="Y428" s="36"/>
      <c r="Z428" s="36"/>
      <c r="AA428" s="36"/>
      <c r="AB428" s="36"/>
      <c r="AC428" s="36"/>
      <c r="AD428" s="36"/>
      <c r="AE428" s="36"/>
      <c r="AR428" s="216" t="s">
        <v>279</v>
      </c>
      <c r="AT428" s="216" t="s">
        <v>130</v>
      </c>
      <c r="AU428" s="216" t="s">
        <v>92</v>
      </c>
      <c r="AY428" s="18" t="s">
        <v>127</v>
      </c>
      <c r="BE428" s="217">
        <f>IF(N428="základní",J428,0)</f>
        <v>0</v>
      </c>
      <c r="BF428" s="217">
        <f>IF(N428="snížená",J428,0)</f>
        <v>0</v>
      </c>
      <c r="BG428" s="217">
        <f>IF(N428="zákl. přenesená",J428,0)</f>
        <v>0</v>
      </c>
      <c r="BH428" s="217">
        <f>IF(N428="sníž. přenesená",J428,0)</f>
        <v>0</v>
      </c>
      <c r="BI428" s="217">
        <f>IF(N428="nulová",J428,0)</f>
        <v>0</v>
      </c>
      <c r="BJ428" s="18" t="s">
        <v>90</v>
      </c>
      <c r="BK428" s="217">
        <f>ROUND(I428*H428,2)</f>
        <v>0</v>
      </c>
      <c r="BL428" s="18" t="s">
        <v>279</v>
      </c>
      <c r="BM428" s="216" t="s">
        <v>753</v>
      </c>
    </row>
    <row r="429" spans="1:65" s="2" customFormat="1" ht="39">
      <c r="A429" s="36"/>
      <c r="B429" s="37"/>
      <c r="C429" s="38"/>
      <c r="D429" s="218" t="s">
        <v>137</v>
      </c>
      <c r="E429" s="38"/>
      <c r="F429" s="219" t="s">
        <v>710</v>
      </c>
      <c r="G429" s="38"/>
      <c r="H429" s="38"/>
      <c r="I429" s="117"/>
      <c r="J429" s="38"/>
      <c r="K429" s="38"/>
      <c r="L429" s="41"/>
      <c r="M429" s="220"/>
      <c r="N429" s="221"/>
      <c r="O429" s="73"/>
      <c r="P429" s="73"/>
      <c r="Q429" s="73"/>
      <c r="R429" s="73"/>
      <c r="S429" s="73"/>
      <c r="T429" s="74"/>
      <c r="U429" s="36"/>
      <c r="V429" s="36"/>
      <c r="W429" s="36"/>
      <c r="X429" s="36"/>
      <c r="Y429" s="36"/>
      <c r="Z429" s="36"/>
      <c r="AA429" s="36"/>
      <c r="AB429" s="36"/>
      <c r="AC429" s="36"/>
      <c r="AD429" s="36"/>
      <c r="AE429" s="36"/>
      <c r="AT429" s="18" t="s">
        <v>137</v>
      </c>
      <c r="AU429" s="18" t="s">
        <v>92</v>
      </c>
    </row>
    <row r="430" spans="1:65" s="2" customFormat="1" ht="16.5" customHeight="1">
      <c r="A430" s="36"/>
      <c r="B430" s="37"/>
      <c r="C430" s="205" t="s">
        <v>754</v>
      </c>
      <c r="D430" s="205" t="s">
        <v>130</v>
      </c>
      <c r="E430" s="206" t="s">
        <v>755</v>
      </c>
      <c r="F430" s="207" t="s">
        <v>756</v>
      </c>
      <c r="G430" s="208" t="s">
        <v>752</v>
      </c>
      <c r="H430" s="209">
        <v>2</v>
      </c>
      <c r="I430" s="210"/>
      <c r="J430" s="211">
        <f>ROUND(I430*H430,2)</f>
        <v>0</v>
      </c>
      <c r="K430" s="207" t="s">
        <v>379</v>
      </c>
      <c r="L430" s="41"/>
      <c r="M430" s="212" t="s">
        <v>1</v>
      </c>
      <c r="N430" s="213" t="s">
        <v>48</v>
      </c>
      <c r="O430" s="73"/>
      <c r="P430" s="214">
        <f>O430*H430</f>
        <v>0</v>
      </c>
      <c r="Q430" s="214">
        <v>0</v>
      </c>
      <c r="R430" s="214">
        <f>Q430*H430</f>
        <v>0</v>
      </c>
      <c r="S430" s="214">
        <v>0</v>
      </c>
      <c r="T430" s="215">
        <f>S430*H430</f>
        <v>0</v>
      </c>
      <c r="U430" s="36"/>
      <c r="V430" s="36"/>
      <c r="W430" s="36"/>
      <c r="X430" s="36"/>
      <c r="Y430" s="36"/>
      <c r="Z430" s="36"/>
      <c r="AA430" s="36"/>
      <c r="AB430" s="36"/>
      <c r="AC430" s="36"/>
      <c r="AD430" s="36"/>
      <c r="AE430" s="36"/>
      <c r="AR430" s="216" t="s">
        <v>279</v>
      </c>
      <c r="AT430" s="216" t="s">
        <v>130</v>
      </c>
      <c r="AU430" s="216" t="s">
        <v>92</v>
      </c>
      <c r="AY430" s="18" t="s">
        <v>127</v>
      </c>
      <c r="BE430" s="217">
        <f>IF(N430="základní",J430,0)</f>
        <v>0</v>
      </c>
      <c r="BF430" s="217">
        <f>IF(N430="snížená",J430,0)</f>
        <v>0</v>
      </c>
      <c r="BG430" s="217">
        <f>IF(N430="zákl. přenesená",J430,0)</f>
        <v>0</v>
      </c>
      <c r="BH430" s="217">
        <f>IF(N430="sníž. přenesená",J430,0)</f>
        <v>0</v>
      </c>
      <c r="BI430" s="217">
        <f>IF(N430="nulová",J430,0)</f>
        <v>0</v>
      </c>
      <c r="BJ430" s="18" t="s">
        <v>90</v>
      </c>
      <c r="BK430" s="217">
        <f>ROUND(I430*H430,2)</f>
        <v>0</v>
      </c>
      <c r="BL430" s="18" t="s">
        <v>279</v>
      </c>
      <c r="BM430" s="216" t="s">
        <v>757</v>
      </c>
    </row>
    <row r="431" spans="1:65" s="2" customFormat="1" ht="97.5">
      <c r="A431" s="36"/>
      <c r="B431" s="37"/>
      <c r="C431" s="38"/>
      <c r="D431" s="218" t="s">
        <v>137</v>
      </c>
      <c r="E431" s="38"/>
      <c r="F431" s="219" t="s">
        <v>758</v>
      </c>
      <c r="G431" s="38"/>
      <c r="H431" s="38"/>
      <c r="I431" s="117"/>
      <c r="J431" s="38"/>
      <c r="K431" s="38"/>
      <c r="L431" s="41"/>
      <c r="M431" s="220"/>
      <c r="N431" s="221"/>
      <c r="O431" s="73"/>
      <c r="P431" s="73"/>
      <c r="Q431" s="73"/>
      <c r="R431" s="73"/>
      <c r="S431" s="73"/>
      <c r="T431" s="74"/>
      <c r="U431" s="36"/>
      <c r="V431" s="36"/>
      <c r="W431" s="36"/>
      <c r="X431" s="36"/>
      <c r="Y431" s="36"/>
      <c r="Z431" s="36"/>
      <c r="AA431" s="36"/>
      <c r="AB431" s="36"/>
      <c r="AC431" s="36"/>
      <c r="AD431" s="36"/>
      <c r="AE431" s="36"/>
      <c r="AT431" s="18" t="s">
        <v>137</v>
      </c>
      <c r="AU431" s="18" t="s">
        <v>92</v>
      </c>
    </row>
    <row r="432" spans="1:65" s="2" customFormat="1" ht="16.5" customHeight="1">
      <c r="A432" s="36"/>
      <c r="B432" s="37"/>
      <c r="C432" s="205" t="s">
        <v>759</v>
      </c>
      <c r="D432" s="205" t="s">
        <v>130</v>
      </c>
      <c r="E432" s="206" t="s">
        <v>760</v>
      </c>
      <c r="F432" s="207" t="s">
        <v>761</v>
      </c>
      <c r="G432" s="208" t="s">
        <v>752</v>
      </c>
      <c r="H432" s="209">
        <v>2</v>
      </c>
      <c r="I432" s="210"/>
      <c r="J432" s="211">
        <f>ROUND(I432*H432,2)</f>
        <v>0</v>
      </c>
      <c r="K432" s="207" t="s">
        <v>379</v>
      </c>
      <c r="L432" s="41"/>
      <c r="M432" s="212" t="s">
        <v>1</v>
      </c>
      <c r="N432" s="213" t="s">
        <v>48</v>
      </c>
      <c r="O432" s="73"/>
      <c r="P432" s="214">
        <f>O432*H432</f>
        <v>0</v>
      </c>
      <c r="Q432" s="214">
        <v>0</v>
      </c>
      <c r="R432" s="214">
        <f>Q432*H432</f>
        <v>0</v>
      </c>
      <c r="S432" s="214">
        <v>0</v>
      </c>
      <c r="T432" s="215">
        <f>S432*H432</f>
        <v>0</v>
      </c>
      <c r="U432" s="36"/>
      <c r="V432" s="36"/>
      <c r="W432" s="36"/>
      <c r="X432" s="36"/>
      <c r="Y432" s="36"/>
      <c r="Z432" s="36"/>
      <c r="AA432" s="36"/>
      <c r="AB432" s="36"/>
      <c r="AC432" s="36"/>
      <c r="AD432" s="36"/>
      <c r="AE432" s="36"/>
      <c r="AR432" s="216" t="s">
        <v>279</v>
      </c>
      <c r="AT432" s="216" t="s">
        <v>130</v>
      </c>
      <c r="AU432" s="216" t="s">
        <v>92</v>
      </c>
      <c r="AY432" s="18" t="s">
        <v>127</v>
      </c>
      <c r="BE432" s="217">
        <f>IF(N432="základní",J432,0)</f>
        <v>0</v>
      </c>
      <c r="BF432" s="217">
        <f>IF(N432="snížená",J432,0)</f>
        <v>0</v>
      </c>
      <c r="BG432" s="217">
        <f>IF(N432="zákl. přenesená",J432,0)</f>
        <v>0</v>
      </c>
      <c r="BH432" s="217">
        <f>IF(N432="sníž. přenesená",J432,0)</f>
        <v>0</v>
      </c>
      <c r="BI432" s="217">
        <f>IF(N432="nulová",J432,0)</f>
        <v>0</v>
      </c>
      <c r="BJ432" s="18" t="s">
        <v>90</v>
      </c>
      <c r="BK432" s="217">
        <f>ROUND(I432*H432,2)</f>
        <v>0</v>
      </c>
      <c r="BL432" s="18" t="s">
        <v>279</v>
      </c>
      <c r="BM432" s="216" t="s">
        <v>762</v>
      </c>
    </row>
    <row r="433" spans="1:65" s="2" customFormat="1" ht="146.25">
      <c r="A433" s="36"/>
      <c r="B433" s="37"/>
      <c r="C433" s="38"/>
      <c r="D433" s="218" t="s">
        <v>137</v>
      </c>
      <c r="E433" s="38"/>
      <c r="F433" s="219" t="s">
        <v>763</v>
      </c>
      <c r="G433" s="38"/>
      <c r="H433" s="38"/>
      <c r="I433" s="117"/>
      <c r="J433" s="38"/>
      <c r="K433" s="38"/>
      <c r="L433" s="41"/>
      <c r="M433" s="220"/>
      <c r="N433" s="221"/>
      <c r="O433" s="73"/>
      <c r="P433" s="73"/>
      <c r="Q433" s="73"/>
      <c r="R433" s="73"/>
      <c r="S433" s="73"/>
      <c r="T433" s="74"/>
      <c r="U433" s="36"/>
      <c r="V433" s="36"/>
      <c r="W433" s="36"/>
      <c r="X433" s="36"/>
      <c r="Y433" s="36"/>
      <c r="Z433" s="36"/>
      <c r="AA433" s="36"/>
      <c r="AB433" s="36"/>
      <c r="AC433" s="36"/>
      <c r="AD433" s="36"/>
      <c r="AE433" s="36"/>
      <c r="AT433" s="18" t="s">
        <v>137</v>
      </c>
      <c r="AU433" s="18" t="s">
        <v>92</v>
      </c>
    </row>
    <row r="434" spans="1:65" s="2" customFormat="1" ht="16.5" customHeight="1">
      <c r="A434" s="36"/>
      <c r="B434" s="37"/>
      <c r="C434" s="205" t="s">
        <v>764</v>
      </c>
      <c r="D434" s="205" t="s">
        <v>130</v>
      </c>
      <c r="E434" s="206" t="s">
        <v>765</v>
      </c>
      <c r="F434" s="207" t="s">
        <v>766</v>
      </c>
      <c r="G434" s="208" t="s">
        <v>538</v>
      </c>
      <c r="H434" s="279"/>
      <c r="I434" s="210"/>
      <c r="J434" s="211">
        <f>ROUND(I434*H434,2)</f>
        <v>0</v>
      </c>
      <c r="K434" s="207" t="s">
        <v>134</v>
      </c>
      <c r="L434" s="41"/>
      <c r="M434" s="212" t="s">
        <v>1</v>
      </c>
      <c r="N434" s="213" t="s">
        <v>48</v>
      </c>
      <c r="O434" s="73"/>
      <c r="P434" s="214">
        <f>O434*H434</f>
        <v>0</v>
      </c>
      <c r="Q434" s="214">
        <v>0</v>
      </c>
      <c r="R434" s="214">
        <f>Q434*H434</f>
        <v>0</v>
      </c>
      <c r="S434" s="214">
        <v>0</v>
      </c>
      <c r="T434" s="215">
        <f>S434*H434</f>
        <v>0</v>
      </c>
      <c r="U434" s="36"/>
      <c r="V434" s="36"/>
      <c r="W434" s="36"/>
      <c r="X434" s="36"/>
      <c r="Y434" s="36"/>
      <c r="Z434" s="36"/>
      <c r="AA434" s="36"/>
      <c r="AB434" s="36"/>
      <c r="AC434" s="36"/>
      <c r="AD434" s="36"/>
      <c r="AE434" s="36"/>
      <c r="AR434" s="216" t="s">
        <v>279</v>
      </c>
      <c r="AT434" s="216" t="s">
        <v>130</v>
      </c>
      <c r="AU434" s="216" t="s">
        <v>92</v>
      </c>
      <c r="AY434" s="18" t="s">
        <v>127</v>
      </c>
      <c r="BE434" s="217">
        <f>IF(N434="základní",J434,0)</f>
        <v>0</v>
      </c>
      <c r="BF434" s="217">
        <f>IF(N434="snížená",J434,0)</f>
        <v>0</v>
      </c>
      <c r="BG434" s="217">
        <f>IF(N434="zákl. přenesená",J434,0)</f>
        <v>0</v>
      </c>
      <c r="BH434" s="217">
        <f>IF(N434="sníž. přenesená",J434,0)</f>
        <v>0</v>
      </c>
      <c r="BI434" s="217">
        <f>IF(N434="nulová",J434,0)</f>
        <v>0</v>
      </c>
      <c r="BJ434" s="18" t="s">
        <v>90</v>
      </c>
      <c r="BK434" s="217">
        <f>ROUND(I434*H434,2)</f>
        <v>0</v>
      </c>
      <c r="BL434" s="18" t="s">
        <v>279</v>
      </c>
      <c r="BM434" s="216" t="s">
        <v>767</v>
      </c>
    </row>
    <row r="435" spans="1:65" s="12" customFormat="1" ht="22.9" customHeight="1">
      <c r="B435" s="189"/>
      <c r="C435" s="190"/>
      <c r="D435" s="191" t="s">
        <v>82</v>
      </c>
      <c r="E435" s="203" t="s">
        <v>768</v>
      </c>
      <c r="F435" s="203" t="s">
        <v>769</v>
      </c>
      <c r="G435" s="190"/>
      <c r="H435" s="190"/>
      <c r="I435" s="193"/>
      <c r="J435" s="204">
        <f>BK435</f>
        <v>0</v>
      </c>
      <c r="K435" s="190"/>
      <c r="L435" s="195"/>
      <c r="M435" s="196"/>
      <c r="N435" s="197"/>
      <c r="O435" s="197"/>
      <c r="P435" s="198">
        <f>SUM(P436:P442)</f>
        <v>0</v>
      </c>
      <c r="Q435" s="197"/>
      <c r="R435" s="198">
        <f>SUM(R436:R442)</f>
        <v>0.72668925000000006</v>
      </c>
      <c r="S435" s="197"/>
      <c r="T435" s="199">
        <f>SUM(T436:T442)</f>
        <v>0.13970460000000001</v>
      </c>
      <c r="AR435" s="200" t="s">
        <v>92</v>
      </c>
      <c r="AT435" s="201" t="s">
        <v>82</v>
      </c>
      <c r="AU435" s="201" t="s">
        <v>90</v>
      </c>
      <c r="AY435" s="200" t="s">
        <v>127</v>
      </c>
      <c r="BK435" s="202">
        <f>SUM(BK436:BK442)</f>
        <v>0</v>
      </c>
    </row>
    <row r="436" spans="1:65" s="2" customFormat="1" ht="16.5" customHeight="1">
      <c r="A436" s="36"/>
      <c r="B436" s="37"/>
      <c r="C436" s="205" t="s">
        <v>770</v>
      </c>
      <c r="D436" s="205" t="s">
        <v>130</v>
      </c>
      <c r="E436" s="206" t="s">
        <v>771</v>
      </c>
      <c r="F436" s="207" t="s">
        <v>772</v>
      </c>
      <c r="G436" s="208" t="s">
        <v>211</v>
      </c>
      <c r="H436" s="209">
        <v>450.66</v>
      </c>
      <c r="I436" s="210"/>
      <c r="J436" s="211">
        <f>ROUND(I436*H436,2)</f>
        <v>0</v>
      </c>
      <c r="K436" s="207" t="s">
        <v>134</v>
      </c>
      <c r="L436" s="41"/>
      <c r="M436" s="212" t="s">
        <v>1</v>
      </c>
      <c r="N436" s="213" t="s">
        <v>48</v>
      </c>
      <c r="O436" s="73"/>
      <c r="P436" s="214">
        <f>O436*H436</f>
        <v>0</v>
      </c>
      <c r="Q436" s="214">
        <v>1E-3</v>
      </c>
      <c r="R436" s="214">
        <f>Q436*H436</f>
        <v>0.45066000000000006</v>
      </c>
      <c r="S436" s="214">
        <v>3.1E-4</v>
      </c>
      <c r="T436" s="215">
        <f>S436*H436</f>
        <v>0.13970460000000001</v>
      </c>
      <c r="U436" s="36"/>
      <c r="V436" s="36"/>
      <c r="W436" s="36"/>
      <c r="X436" s="36"/>
      <c r="Y436" s="36"/>
      <c r="Z436" s="36"/>
      <c r="AA436" s="36"/>
      <c r="AB436" s="36"/>
      <c r="AC436" s="36"/>
      <c r="AD436" s="36"/>
      <c r="AE436" s="36"/>
      <c r="AR436" s="216" t="s">
        <v>279</v>
      </c>
      <c r="AT436" s="216" t="s">
        <v>130</v>
      </c>
      <c r="AU436" s="216" t="s">
        <v>92</v>
      </c>
      <c r="AY436" s="18" t="s">
        <v>127</v>
      </c>
      <c r="BE436" s="217">
        <f>IF(N436="základní",J436,0)</f>
        <v>0</v>
      </c>
      <c r="BF436" s="217">
        <f>IF(N436="snížená",J436,0)</f>
        <v>0</v>
      </c>
      <c r="BG436" s="217">
        <f>IF(N436="zákl. přenesená",J436,0)</f>
        <v>0</v>
      </c>
      <c r="BH436" s="217">
        <f>IF(N436="sníž. přenesená",J436,0)</f>
        <v>0</v>
      </c>
      <c r="BI436" s="217">
        <f>IF(N436="nulová",J436,0)</f>
        <v>0</v>
      </c>
      <c r="BJ436" s="18" t="s">
        <v>90</v>
      </c>
      <c r="BK436" s="217">
        <f>ROUND(I436*H436,2)</f>
        <v>0</v>
      </c>
      <c r="BL436" s="18" t="s">
        <v>279</v>
      </c>
      <c r="BM436" s="216" t="s">
        <v>773</v>
      </c>
    </row>
    <row r="437" spans="1:65" s="13" customFormat="1">
      <c r="B437" s="226"/>
      <c r="C437" s="227"/>
      <c r="D437" s="218" t="s">
        <v>213</v>
      </c>
      <c r="E437" s="228" t="s">
        <v>1</v>
      </c>
      <c r="F437" s="229" t="s">
        <v>774</v>
      </c>
      <c r="G437" s="227"/>
      <c r="H437" s="230">
        <v>450.66</v>
      </c>
      <c r="I437" s="231"/>
      <c r="J437" s="227"/>
      <c r="K437" s="227"/>
      <c r="L437" s="232"/>
      <c r="M437" s="233"/>
      <c r="N437" s="234"/>
      <c r="O437" s="234"/>
      <c r="P437" s="234"/>
      <c r="Q437" s="234"/>
      <c r="R437" s="234"/>
      <c r="S437" s="234"/>
      <c r="T437" s="235"/>
      <c r="AT437" s="236" t="s">
        <v>213</v>
      </c>
      <c r="AU437" s="236" t="s">
        <v>92</v>
      </c>
      <c r="AV437" s="13" t="s">
        <v>92</v>
      </c>
      <c r="AW437" s="13" t="s">
        <v>38</v>
      </c>
      <c r="AX437" s="13" t="s">
        <v>83</v>
      </c>
      <c r="AY437" s="236" t="s">
        <v>127</v>
      </c>
    </row>
    <row r="438" spans="1:65" s="14" customFormat="1">
      <c r="B438" s="237"/>
      <c r="C438" s="238"/>
      <c r="D438" s="218" t="s">
        <v>213</v>
      </c>
      <c r="E438" s="239" t="s">
        <v>1</v>
      </c>
      <c r="F438" s="240" t="s">
        <v>215</v>
      </c>
      <c r="G438" s="238"/>
      <c r="H438" s="241">
        <v>450.66</v>
      </c>
      <c r="I438" s="242"/>
      <c r="J438" s="238"/>
      <c r="K438" s="238"/>
      <c r="L438" s="243"/>
      <c r="M438" s="244"/>
      <c r="N438" s="245"/>
      <c r="O438" s="245"/>
      <c r="P438" s="245"/>
      <c r="Q438" s="245"/>
      <c r="R438" s="245"/>
      <c r="S438" s="245"/>
      <c r="T438" s="246"/>
      <c r="AT438" s="247" t="s">
        <v>213</v>
      </c>
      <c r="AU438" s="247" t="s">
        <v>92</v>
      </c>
      <c r="AV438" s="14" t="s">
        <v>152</v>
      </c>
      <c r="AW438" s="14" t="s">
        <v>38</v>
      </c>
      <c r="AX438" s="14" t="s">
        <v>90</v>
      </c>
      <c r="AY438" s="247" t="s">
        <v>127</v>
      </c>
    </row>
    <row r="439" spans="1:65" s="2" customFormat="1" ht="16.5" customHeight="1">
      <c r="A439" s="36"/>
      <c r="B439" s="37"/>
      <c r="C439" s="205" t="s">
        <v>775</v>
      </c>
      <c r="D439" s="205" t="s">
        <v>130</v>
      </c>
      <c r="E439" s="206" t="s">
        <v>776</v>
      </c>
      <c r="F439" s="207" t="s">
        <v>777</v>
      </c>
      <c r="G439" s="208" t="s">
        <v>211</v>
      </c>
      <c r="H439" s="209">
        <v>563.32500000000005</v>
      </c>
      <c r="I439" s="210"/>
      <c r="J439" s="211">
        <f>ROUND(I439*H439,2)</f>
        <v>0</v>
      </c>
      <c r="K439" s="207" t="s">
        <v>134</v>
      </c>
      <c r="L439" s="41"/>
      <c r="M439" s="212" t="s">
        <v>1</v>
      </c>
      <c r="N439" s="213" t="s">
        <v>48</v>
      </c>
      <c r="O439" s="73"/>
      <c r="P439" s="214">
        <f>O439*H439</f>
        <v>0</v>
      </c>
      <c r="Q439" s="214">
        <v>2.0000000000000001E-4</v>
      </c>
      <c r="R439" s="214">
        <f>Q439*H439</f>
        <v>0.11266500000000002</v>
      </c>
      <c r="S439" s="214">
        <v>0</v>
      </c>
      <c r="T439" s="215">
        <f>S439*H439</f>
        <v>0</v>
      </c>
      <c r="U439" s="36"/>
      <c r="V439" s="36"/>
      <c r="W439" s="36"/>
      <c r="X439" s="36"/>
      <c r="Y439" s="36"/>
      <c r="Z439" s="36"/>
      <c r="AA439" s="36"/>
      <c r="AB439" s="36"/>
      <c r="AC439" s="36"/>
      <c r="AD439" s="36"/>
      <c r="AE439" s="36"/>
      <c r="AR439" s="216" t="s">
        <v>279</v>
      </c>
      <c r="AT439" s="216" t="s">
        <v>130</v>
      </c>
      <c r="AU439" s="216" t="s">
        <v>92</v>
      </c>
      <c r="AY439" s="18" t="s">
        <v>127</v>
      </c>
      <c r="BE439" s="217">
        <f>IF(N439="základní",J439,0)</f>
        <v>0</v>
      </c>
      <c r="BF439" s="217">
        <f>IF(N439="snížená",J439,0)</f>
        <v>0</v>
      </c>
      <c r="BG439" s="217">
        <f>IF(N439="zákl. přenesená",J439,0)</f>
        <v>0</v>
      </c>
      <c r="BH439" s="217">
        <f>IF(N439="sníž. přenesená",J439,0)</f>
        <v>0</v>
      </c>
      <c r="BI439" s="217">
        <f>IF(N439="nulová",J439,0)</f>
        <v>0</v>
      </c>
      <c r="BJ439" s="18" t="s">
        <v>90</v>
      </c>
      <c r="BK439" s="217">
        <f>ROUND(I439*H439,2)</f>
        <v>0</v>
      </c>
      <c r="BL439" s="18" t="s">
        <v>279</v>
      </c>
      <c r="BM439" s="216" t="s">
        <v>778</v>
      </c>
    </row>
    <row r="440" spans="1:65" s="13" customFormat="1">
      <c r="B440" s="226"/>
      <c r="C440" s="227"/>
      <c r="D440" s="218" t="s">
        <v>213</v>
      </c>
      <c r="E440" s="228" t="s">
        <v>1</v>
      </c>
      <c r="F440" s="229" t="s">
        <v>779</v>
      </c>
      <c r="G440" s="227"/>
      <c r="H440" s="230">
        <v>563.32500000000005</v>
      </c>
      <c r="I440" s="231"/>
      <c r="J440" s="227"/>
      <c r="K440" s="227"/>
      <c r="L440" s="232"/>
      <c r="M440" s="233"/>
      <c r="N440" s="234"/>
      <c r="O440" s="234"/>
      <c r="P440" s="234"/>
      <c r="Q440" s="234"/>
      <c r="R440" s="234"/>
      <c r="S440" s="234"/>
      <c r="T440" s="235"/>
      <c r="AT440" s="236" t="s">
        <v>213</v>
      </c>
      <c r="AU440" s="236" t="s">
        <v>92</v>
      </c>
      <c r="AV440" s="13" t="s">
        <v>92</v>
      </c>
      <c r="AW440" s="13" t="s">
        <v>38</v>
      </c>
      <c r="AX440" s="13" t="s">
        <v>83</v>
      </c>
      <c r="AY440" s="236" t="s">
        <v>127</v>
      </c>
    </row>
    <row r="441" spans="1:65" s="14" customFormat="1">
      <c r="B441" s="237"/>
      <c r="C441" s="238"/>
      <c r="D441" s="218" t="s">
        <v>213</v>
      </c>
      <c r="E441" s="239" t="s">
        <v>1</v>
      </c>
      <c r="F441" s="240" t="s">
        <v>215</v>
      </c>
      <c r="G441" s="238"/>
      <c r="H441" s="241">
        <v>563.32500000000005</v>
      </c>
      <c r="I441" s="242"/>
      <c r="J441" s="238"/>
      <c r="K441" s="238"/>
      <c r="L441" s="243"/>
      <c r="M441" s="244"/>
      <c r="N441" s="245"/>
      <c r="O441" s="245"/>
      <c r="P441" s="245"/>
      <c r="Q441" s="245"/>
      <c r="R441" s="245"/>
      <c r="S441" s="245"/>
      <c r="T441" s="246"/>
      <c r="AT441" s="247" t="s">
        <v>213</v>
      </c>
      <c r="AU441" s="247" t="s">
        <v>92</v>
      </c>
      <c r="AV441" s="14" t="s">
        <v>152</v>
      </c>
      <c r="AW441" s="14" t="s">
        <v>38</v>
      </c>
      <c r="AX441" s="14" t="s">
        <v>90</v>
      </c>
      <c r="AY441" s="247" t="s">
        <v>127</v>
      </c>
    </row>
    <row r="442" spans="1:65" s="2" customFormat="1" ht="16.5" customHeight="1">
      <c r="A442" s="36"/>
      <c r="B442" s="37"/>
      <c r="C442" s="205" t="s">
        <v>780</v>
      </c>
      <c r="D442" s="205" t="s">
        <v>130</v>
      </c>
      <c r="E442" s="206" t="s">
        <v>781</v>
      </c>
      <c r="F442" s="207" t="s">
        <v>782</v>
      </c>
      <c r="G442" s="208" t="s">
        <v>211</v>
      </c>
      <c r="H442" s="209">
        <v>563.32500000000005</v>
      </c>
      <c r="I442" s="210"/>
      <c r="J442" s="211">
        <f>ROUND(I442*H442,2)</f>
        <v>0</v>
      </c>
      <c r="K442" s="207" t="s">
        <v>134</v>
      </c>
      <c r="L442" s="41"/>
      <c r="M442" s="212" t="s">
        <v>1</v>
      </c>
      <c r="N442" s="213" t="s">
        <v>48</v>
      </c>
      <c r="O442" s="73"/>
      <c r="P442" s="214">
        <f>O442*H442</f>
        <v>0</v>
      </c>
      <c r="Q442" s="214">
        <v>2.9E-4</v>
      </c>
      <c r="R442" s="214">
        <f>Q442*H442</f>
        <v>0.16336425000000002</v>
      </c>
      <c r="S442" s="214">
        <v>0</v>
      </c>
      <c r="T442" s="215">
        <f>S442*H442</f>
        <v>0</v>
      </c>
      <c r="U442" s="36"/>
      <c r="V442" s="36"/>
      <c r="W442" s="36"/>
      <c r="X442" s="36"/>
      <c r="Y442" s="36"/>
      <c r="Z442" s="36"/>
      <c r="AA442" s="36"/>
      <c r="AB442" s="36"/>
      <c r="AC442" s="36"/>
      <c r="AD442" s="36"/>
      <c r="AE442" s="36"/>
      <c r="AR442" s="216" t="s">
        <v>279</v>
      </c>
      <c r="AT442" s="216" t="s">
        <v>130</v>
      </c>
      <c r="AU442" s="216" t="s">
        <v>92</v>
      </c>
      <c r="AY442" s="18" t="s">
        <v>127</v>
      </c>
      <c r="BE442" s="217">
        <f>IF(N442="základní",J442,0)</f>
        <v>0</v>
      </c>
      <c r="BF442" s="217">
        <f>IF(N442="snížená",J442,0)</f>
        <v>0</v>
      </c>
      <c r="BG442" s="217">
        <f>IF(N442="zákl. přenesená",J442,0)</f>
        <v>0</v>
      </c>
      <c r="BH442" s="217">
        <f>IF(N442="sníž. přenesená",J442,0)</f>
        <v>0</v>
      </c>
      <c r="BI442" s="217">
        <f>IF(N442="nulová",J442,0)</f>
        <v>0</v>
      </c>
      <c r="BJ442" s="18" t="s">
        <v>90</v>
      </c>
      <c r="BK442" s="217">
        <f>ROUND(I442*H442,2)</f>
        <v>0</v>
      </c>
      <c r="BL442" s="18" t="s">
        <v>279</v>
      </c>
      <c r="BM442" s="216" t="s">
        <v>783</v>
      </c>
    </row>
    <row r="443" spans="1:65" s="12" customFormat="1" ht="25.9" customHeight="1">
      <c r="B443" s="189"/>
      <c r="C443" s="190"/>
      <c r="D443" s="191" t="s">
        <v>82</v>
      </c>
      <c r="E443" s="192" t="s">
        <v>280</v>
      </c>
      <c r="F443" s="192" t="s">
        <v>784</v>
      </c>
      <c r="G443" s="190"/>
      <c r="H443" s="190"/>
      <c r="I443" s="193"/>
      <c r="J443" s="194">
        <f>BK443</f>
        <v>0</v>
      </c>
      <c r="K443" s="190"/>
      <c r="L443" s="195"/>
      <c r="M443" s="196"/>
      <c r="N443" s="197"/>
      <c r="O443" s="197"/>
      <c r="P443" s="198">
        <f>P444</f>
        <v>0</v>
      </c>
      <c r="Q443" s="197"/>
      <c r="R443" s="198">
        <f>R444</f>
        <v>0</v>
      </c>
      <c r="S443" s="197"/>
      <c r="T443" s="199">
        <f>T444</f>
        <v>0</v>
      </c>
      <c r="AR443" s="200" t="s">
        <v>147</v>
      </c>
      <c r="AT443" s="201" t="s">
        <v>82</v>
      </c>
      <c r="AU443" s="201" t="s">
        <v>83</v>
      </c>
      <c r="AY443" s="200" t="s">
        <v>127</v>
      </c>
      <c r="BK443" s="202">
        <f>BK444</f>
        <v>0</v>
      </c>
    </row>
    <row r="444" spans="1:65" s="12" customFormat="1" ht="22.9" customHeight="1">
      <c r="B444" s="189"/>
      <c r="C444" s="190"/>
      <c r="D444" s="191" t="s">
        <v>82</v>
      </c>
      <c r="E444" s="203" t="s">
        <v>785</v>
      </c>
      <c r="F444" s="203" t="s">
        <v>786</v>
      </c>
      <c r="G444" s="190"/>
      <c r="H444" s="190"/>
      <c r="I444" s="193"/>
      <c r="J444" s="204">
        <f>BK444</f>
        <v>0</v>
      </c>
      <c r="K444" s="190"/>
      <c r="L444" s="195"/>
      <c r="M444" s="196"/>
      <c r="N444" s="197"/>
      <c r="O444" s="197"/>
      <c r="P444" s="198">
        <f>SUM(P445:P446)</f>
        <v>0</v>
      </c>
      <c r="Q444" s="197"/>
      <c r="R444" s="198">
        <f>SUM(R445:R446)</f>
        <v>0</v>
      </c>
      <c r="S444" s="197"/>
      <c r="T444" s="199">
        <f>SUM(T445:T446)</f>
        <v>0</v>
      </c>
      <c r="AR444" s="200" t="s">
        <v>147</v>
      </c>
      <c r="AT444" s="201" t="s">
        <v>82</v>
      </c>
      <c r="AU444" s="201" t="s">
        <v>90</v>
      </c>
      <c r="AY444" s="200" t="s">
        <v>127</v>
      </c>
      <c r="BK444" s="202">
        <f>SUM(BK445:BK446)</f>
        <v>0</v>
      </c>
    </row>
    <row r="445" spans="1:65" s="2" customFormat="1" ht="16.5" customHeight="1">
      <c r="A445" s="36"/>
      <c r="B445" s="37"/>
      <c r="C445" s="205" t="s">
        <v>787</v>
      </c>
      <c r="D445" s="205" t="s">
        <v>130</v>
      </c>
      <c r="E445" s="206" t="s">
        <v>788</v>
      </c>
      <c r="F445" s="207" t="s">
        <v>789</v>
      </c>
      <c r="G445" s="208" t="s">
        <v>133</v>
      </c>
      <c r="H445" s="209">
        <v>1</v>
      </c>
      <c r="I445" s="210"/>
      <c r="J445" s="211">
        <f>ROUND(I445*H445,2)</f>
        <v>0</v>
      </c>
      <c r="K445" s="207" t="s">
        <v>379</v>
      </c>
      <c r="L445" s="41"/>
      <c r="M445" s="212" t="s">
        <v>1</v>
      </c>
      <c r="N445" s="213" t="s">
        <v>48</v>
      </c>
      <c r="O445" s="73"/>
      <c r="P445" s="214">
        <f>O445*H445</f>
        <v>0</v>
      </c>
      <c r="Q445" s="214">
        <v>0</v>
      </c>
      <c r="R445" s="214">
        <f>Q445*H445</f>
        <v>0</v>
      </c>
      <c r="S445" s="214">
        <v>0</v>
      </c>
      <c r="T445" s="215">
        <f>S445*H445</f>
        <v>0</v>
      </c>
      <c r="U445" s="36"/>
      <c r="V445" s="36"/>
      <c r="W445" s="36"/>
      <c r="X445" s="36"/>
      <c r="Y445" s="36"/>
      <c r="Z445" s="36"/>
      <c r="AA445" s="36"/>
      <c r="AB445" s="36"/>
      <c r="AC445" s="36"/>
      <c r="AD445" s="36"/>
      <c r="AE445" s="36"/>
      <c r="AR445" s="216" t="s">
        <v>509</v>
      </c>
      <c r="AT445" s="216" t="s">
        <v>130</v>
      </c>
      <c r="AU445" s="216" t="s">
        <v>92</v>
      </c>
      <c r="AY445" s="18" t="s">
        <v>127</v>
      </c>
      <c r="BE445" s="217">
        <f>IF(N445="základní",J445,0)</f>
        <v>0</v>
      </c>
      <c r="BF445" s="217">
        <f>IF(N445="snížená",J445,0)</f>
        <v>0</v>
      </c>
      <c r="BG445" s="217">
        <f>IF(N445="zákl. přenesená",J445,0)</f>
        <v>0</v>
      </c>
      <c r="BH445" s="217">
        <f>IF(N445="sníž. přenesená",J445,0)</f>
        <v>0</v>
      </c>
      <c r="BI445" s="217">
        <f>IF(N445="nulová",J445,0)</f>
        <v>0</v>
      </c>
      <c r="BJ445" s="18" t="s">
        <v>90</v>
      </c>
      <c r="BK445" s="217">
        <f>ROUND(I445*H445,2)</f>
        <v>0</v>
      </c>
      <c r="BL445" s="18" t="s">
        <v>509</v>
      </c>
      <c r="BM445" s="216" t="s">
        <v>790</v>
      </c>
    </row>
    <row r="446" spans="1:65" s="2" customFormat="1" ht="117">
      <c r="A446" s="36"/>
      <c r="B446" s="37"/>
      <c r="C446" s="38"/>
      <c r="D446" s="218" t="s">
        <v>137</v>
      </c>
      <c r="E446" s="38"/>
      <c r="F446" s="219" t="s">
        <v>791</v>
      </c>
      <c r="G446" s="38"/>
      <c r="H446" s="38"/>
      <c r="I446" s="117"/>
      <c r="J446" s="38"/>
      <c r="K446" s="38"/>
      <c r="L446" s="41"/>
      <c r="M446" s="220"/>
      <c r="N446" s="221"/>
      <c r="O446" s="73"/>
      <c r="P446" s="73"/>
      <c r="Q446" s="73"/>
      <c r="R446" s="73"/>
      <c r="S446" s="73"/>
      <c r="T446" s="74"/>
      <c r="U446" s="36"/>
      <c r="V446" s="36"/>
      <c r="W446" s="36"/>
      <c r="X446" s="36"/>
      <c r="Y446" s="36"/>
      <c r="Z446" s="36"/>
      <c r="AA446" s="36"/>
      <c r="AB446" s="36"/>
      <c r="AC446" s="36"/>
      <c r="AD446" s="36"/>
      <c r="AE446" s="36"/>
      <c r="AT446" s="18" t="s">
        <v>137</v>
      </c>
      <c r="AU446" s="18" t="s">
        <v>92</v>
      </c>
    </row>
    <row r="447" spans="1:65" s="12" customFormat="1" ht="25.9" customHeight="1">
      <c r="B447" s="189"/>
      <c r="C447" s="190"/>
      <c r="D447" s="191" t="s">
        <v>82</v>
      </c>
      <c r="E447" s="192" t="s">
        <v>792</v>
      </c>
      <c r="F447" s="192" t="s">
        <v>792</v>
      </c>
      <c r="G447" s="190"/>
      <c r="H447" s="190"/>
      <c r="I447" s="193"/>
      <c r="J447" s="194">
        <f>BK447</f>
        <v>0</v>
      </c>
      <c r="K447" s="190"/>
      <c r="L447" s="195"/>
      <c r="M447" s="196"/>
      <c r="N447" s="197"/>
      <c r="O447" s="197"/>
      <c r="P447" s="198">
        <f>P448+P467+P475</f>
        <v>0</v>
      </c>
      <c r="Q447" s="197"/>
      <c r="R447" s="198">
        <f>R448+R467+R475</f>
        <v>114</v>
      </c>
      <c r="S447" s="197"/>
      <c r="T447" s="199">
        <f>T448+T467+T475</f>
        <v>0</v>
      </c>
      <c r="AR447" s="200" t="s">
        <v>152</v>
      </c>
      <c r="AT447" s="201" t="s">
        <v>82</v>
      </c>
      <c r="AU447" s="201" t="s">
        <v>83</v>
      </c>
      <c r="AY447" s="200" t="s">
        <v>127</v>
      </c>
      <c r="BK447" s="202">
        <f>BK448+BK467+BK475</f>
        <v>0</v>
      </c>
    </row>
    <row r="448" spans="1:65" s="12" customFormat="1" ht="22.9" customHeight="1">
      <c r="B448" s="189"/>
      <c r="C448" s="190"/>
      <c r="D448" s="191" t="s">
        <v>82</v>
      </c>
      <c r="E448" s="203" t="s">
        <v>793</v>
      </c>
      <c r="F448" s="203" t="s">
        <v>794</v>
      </c>
      <c r="G448" s="190"/>
      <c r="H448" s="190"/>
      <c r="I448" s="193"/>
      <c r="J448" s="204">
        <f>BK448</f>
        <v>0</v>
      </c>
      <c r="K448" s="190"/>
      <c r="L448" s="195"/>
      <c r="M448" s="196"/>
      <c r="N448" s="197"/>
      <c r="O448" s="197"/>
      <c r="P448" s="198">
        <f>SUM(P449:P466)</f>
        <v>0</v>
      </c>
      <c r="Q448" s="197"/>
      <c r="R448" s="198">
        <f>SUM(R449:R466)</f>
        <v>0</v>
      </c>
      <c r="S448" s="197"/>
      <c r="T448" s="199">
        <f>SUM(T449:T466)</f>
        <v>0</v>
      </c>
      <c r="AR448" s="200" t="s">
        <v>152</v>
      </c>
      <c r="AT448" s="201" t="s">
        <v>82</v>
      </c>
      <c r="AU448" s="201" t="s">
        <v>90</v>
      </c>
      <c r="AY448" s="200" t="s">
        <v>127</v>
      </c>
      <c r="BK448" s="202">
        <f>SUM(BK449:BK466)</f>
        <v>0</v>
      </c>
    </row>
    <row r="449" spans="1:65" s="2" customFormat="1" ht="16.5" customHeight="1">
      <c r="A449" s="36"/>
      <c r="B449" s="37"/>
      <c r="C449" s="205" t="s">
        <v>795</v>
      </c>
      <c r="D449" s="205" t="s">
        <v>130</v>
      </c>
      <c r="E449" s="206" t="s">
        <v>796</v>
      </c>
      <c r="F449" s="207" t="s">
        <v>797</v>
      </c>
      <c r="G449" s="208" t="s">
        <v>673</v>
      </c>
      <c r="H449" s="209">
        <v>35</v>
      </c>
      <c r="I449" s="210"/>
      <c r="J449" s="211">
        <f>ROUND(I449*H449,2)</f>
        <v>0</v>
      </c>
      <c r="K449" s="207" t="s">
        <v>379</v>
      </c>
      <c r="L449" s="41"/>
      <c r="M449" s="212" t="s">
        <v>1</v>
      </c>
      <c r="N449" s="213" t="s">
        <v>48</v>
      </c>
      <c r="O449" s="73"/>
      <c r="P449" s="214">
        <f>O449*H449</f>
        <v>0</v>
      </c>
      <c r="Q449" s="214">
        <v>0</v>
      </c>
      <c r="R449" s="214">
        <f>Q449*H449</f>
        <v>0</v>
      </c>
      <c r="S449" s="214">
        <v>0</v>
      </c>
      <c r="T449" s="215">
        <f>S449*H449</f>
        <v>0</v>
      </c>
      <c r="U449" s="36"/>
      <c r="V449" s="36"/>
      <c r="W449" s="36"/>
      <c r="X449" s="36"/>
      <c r="Y449" s="36"/>
      <c r="Z449" s="36"/>
      <c r="AA449" s="36"/>
      <c r="AB449" s="36"/>
      <c r="AC449" s="36"/>
      <c r="AD449" s="36"/>
      <c r="AE449" s="36"/>
      <c r="AR449" s="216" t="s">
        <v>798</v>
      </c>
      <c r="AT449" s="216" t="s">
        <v>130</v>
      </c>
      <c r="AU449" s="216" t="s">
        <v>92</v>
      </c>
      <c r="AY449" s="18" t="s">
        <v>127</v>
      </c>
      <c r="BE449" s="217">
        <f>IF(N449="základní",J449,0)</f>
        <v>0</v>
      </c>
      <c r="BF449" s="217">
        <f>IF(N449="snížená",J449,0)</f>
        <v>0</v>
      </c>
      <c r="BG449" s="217">
        <f>IF(N449="zákl. přenesená",J449,0)</f>
        <v>0</v>
      </c>
      <c r="BH449" s="217">
        <f>IF(N449="sníž. přenesená",J449,0)</f>
        <v>0</v>
      </c>
      <c r="BI449" s="217">
        <f>IF(N449="nulová",J449,0)</f>
        <v>0</v>
      </c>
      <c r="BJ449" s="18" t="s">
        <v>90</v>
      </c>
      <c r="BK449" s="217">
        <f>ROUND(I449*H449,2)</f>
        <v>0</v>
      </c>
      <c r="BL449" s="18" t="s">
        <v>798</v>
      </c>
      <c r="BM449" s="216" t="s">
        <v>799</v>
      </c>
    </row>
    <row r="450" spans="1:65" s="2" customFormat="1" ht="39">
      <c r="A450" s="36"/>
      <c r="B450" s="37"/>
      <c r="C450" s="38"/>
      <c r="D450" s="218" t="s">
        <v>137</v>
      </c>
      <c r="E450" s="38"/>
      <c r="F450" s="219" t="s">
        <v>800</v>
      </c>
      <c r="G450" s="38"/>
      <c r="H450" s="38"/>
      <c r="I450" s="117"/>
      <c r="J450" s="38"/>
      <c r="K450" s="38"/>
      <c r="L450" s="41"/>
      <c r="M450" s="220"/>
      <c r="N450" s="221"/>
      <c r="O450" s="73"/>
      <c r="P450" s="73"/>
      <c r="Q450" s="73"/>
      <c r="R450" s="73"/>
      <c r="S450" s="73"/>
      <c r="T450" s="74"/>
      <c r="U450" s="36"/>
      <c r="V450" s="36"/>
      <c r="W450" s="36"/>
      <c r="X450" s="36"/>
      <c r="Y450" s="36"/>
      <c r="Z450" s="36"/>
      <c r="AA450" s="36"/>
      <c r="AB450" s="36"/>
      <c r="AC450" s="36"/>
      <c r="AD450" s="36"/>
      <c r="AE450" s="36"/>
      <c r="AT450" s="18" t="s">
        <v>137</v>
      </c>
      <c r="AU450" s="18" t="s">
        <v>92</v>
      </c>
    </row>
    <row r="451" spans="1:65" s="2" customFormat="1" ht="16.5" customHeight="1">
      <c r="A451" s="36"/>
      <c r="B451" s="37"/>
      <c r="C451" s="205" t="s">
        <v>801</v>
      </c>
      <c r="D451" s="205" t="s">
        <v>130</v>
      </c>
      <c r="E451" s="206" t="s">
        <v>802</v>
      </c>
      <c r="F451" s="207" t="s">
        <v>803</v>
      </c>
      <c r="G451" s="208" t="s">
        <v>673</v>
      </c>
      <c r="H451" s="209">
        <v>3</v>
      </c>
      <c r="I451" s="210"/>
      <c r="J451" s="211">
        <f>ROUND(I451*H451,2)</f>
        <v>0</v>
      </c>
      <c r="K451" s="207" t="s">
        <v>379</v>
      </c>
      <c r="L451" s="41"/>
      <c r="M451" s="212" t="s">
        <v>1</v>
      </c>
      <c r="N451" s="213" t="s">
        <v>48</v>
      </c>
      <c r="O451" s="73"/>
      <c r="P451" s="214">
        <f>O451*H451</f>
        <v>0</v>
      </c>
      <c r="Q451" s="214">
        <v>0</v>
      </c>
      <c r="R451" s="214">
        <f>Q451*H451</f>
        <v>0</v>
      </c>
      <c r="S451" s="214">
        <v>0</v>
      </c>
      <c r="T451" s="215">
        <f>S451*H451</f>
        <v>0</v>
      </c>
      <c r="U451" s="36"/>
      <c r="V451" s="36"/>
      <c r="W451" s="36"/>
      <c r="X451" s="36"/>
      <c r="Y451" s="36"/>
      <c r="Z451" s="36"/>
      <c r="AA451" s="36"/>
      <c r="AB451" s="36"/>
      <c r="AC451" s="36"/>
      <c r="AD451" s="36"/>
      <c r="AE451" s="36"/>
      <c r="AR451" s="216" t="s">
        <v>798</v>
      </c>
      <c r="AT451" s="216" t="s">
        <v>130</v>
      </c>
      <c r="AU451" s="216" t="s">
        <v>92</v>
      </c>
      <c r="AY451" s="18" t="s">
        <v>127</v>
      </c>
      <c r="BE451" s="217">
        <f>IF(N451="základní",J451,0)</f>
        <v>0</v>
      </c>
      <c r="BF451" s="217">
        <f>IF(N451="snížená",J451,0)</f>
        <v>0</v>
      </c>
      <c r="BG451" s="217">
        <f>IF(N451="zákl. přenesená",J451,0)</f>
        <v>0</v>
      </c>
      <c r="BH451" s="217">
        <f>IF(N451="sníž. přenesená",J451,0)</f>
        <v>0</v>
      </c>
      <c r="BI451" s="217">
        <f>IF(N451="nulová",J451,0)</f>
        <v>0</v>
      </c>
      <c r="BJ451" s="18" t="s">
        <v>90</v>
      </c>
      <c r="BK451" s="217">
        <f>ROUND(I451*H451,2)</f>
        <v>0</v>
      </c>
      <c r="BL451" s="18" t="s">
        <v>798</v>
      </c>
      <c r="BM451" s="216" t="s">
        <v>804</v>
      </c>
    </row>
    <row r="452" spans="1:65" s="2" customFormat="1" ht="39">
      <c r="A452" s="36"/>
      <c r="B452" s="37"/>
      <c r="C452" s="38"/>
      <c r="D452" s="218" t="s">
        <v>137</v>
      </c>
      <c r="E452" s="38"/>
      <c r="F452" s="219" t="s">
        <v>800</v>
      </c>
      <c r="G452" s="38"/>
      <c r="H452" s="38"/>
      <c r="I452" s="117"/>
      <c r="J452" s="38"/>
      <c r="K452" s="38"/>
      <c r="L452" s="41"/>
      <c r="M452" s="220"/>
      <c r="N452" s="221"/>
      <c r="O452" s="73"/>
      <c r="P452" s="73"/>
      <c r="Q452" s="73"/>
      <c r="R452" s="73"/>
      <c r="S452" s="73"/>
      <c r="T452" s="74"/>
      <c r="U452" s="36"/>
      <c r="V452" s="36"/>
      <c r="W452" s="36"/>
      <c r="X452" s="36"/>
      <c r="Y452" s="36"/>
      <c r="Z452" s="36"/>
      <c r="AA452" s="36"/>
      <c r="AB452" s="36"/>
      <c r="AC452" s="36"/>
      <c r="AD452" s="36"/>
      <c r="AE452" s="36"/>
      <c r="AT452" s="18" t="s">
        <v>137</v>
      </c>
      <c r="AU452" s="18" t="s">
        <v>92</v>
      </c>
    </row>
    <row r="453" spans="1:65" s="2" customFormat="1" ht="16.5" customHeight="1">
      <c r="A453" s="36"/>
      <c r="B453" s="37"/>
      <c r="C453" s="205" t="s">
        <v>805</v>
      </c>
      <c r="D453" s="205" t="s">
        <v>130</v>
      </c>
      <c r="E453" s="206" t="s">
        <v>806</v>
      </c>
      <c r="F453" s="207" t="s">
        <v>807</v>
      </c>
      <c r="G453" s="208" t="s">
        <v>673</v>
      </c>
      <c r="H453" s="209">
        <v>3</v>
      </c>
      <c r="I453" s="210"/>
      <c r="J453" s="211">
        <f>ROUND(I453*H453,2)</f>
        <v>0</v>
      </c>
      <c r="K453" s="207" t="s">
        <v>379</v>
      </c>
      <c r="L453" s="41"/>
      <c r="M453" s="212" t="s">
        <v>1</v>
      </c>
      <c r="N453" s="213" t="s">
        <v>48</v>
      </c>
      <c r="O453" s="73"/>
      <c r="P453" s="214">
        <f>O453*H453</f>
        <v>0</v>
      </c>
      <c r="Q453" s="214">
        <v>0</v>
      </c>
      <c r="R453" s="214">
        <f>Q453*H453</f>
        <v>0</v>
      </c>
      <c r="S453" s="214">
        <v>0</v>
      </c>
      <c r="T453" s="215">
        <f>S453*H453</f>
        <v>0</v>
      </c>
      <c r="U453" s="36"/>
      <c r="V453" s="36"/>
      <c r="W453" s="36"/>
      <c r="X453" s="36"/>
      <c r="Y453" s="36"/>
      <c r="Z453" s="36"/>
      <c r="AA453" s="36"/>
      <c r="AB453" s="36"/>
      <c r="AC453" s="36"/>
      <c r="AD453" s="36"/>
      <c r="AE453" s="36"/>
      <c r="AR453" s="216" t="s">
        <v>798</v>
      </c>
      <c r="AT453" s="216" t="s">
        <v>130</v>
      </c>
      <c r="AU453" s="216" t="s">
        <v>92</v>
      </c>
      <c r="AY453" s="18" t="s">
        <v>127</v>
      </c>
      <c r="BE453" s="217">
        <f>IF(N453="základní",J453,0)</f>
        <v>0</v>
      </c>
      <c r="BF453" s="217">
        <f>IF(N453="snížená",J453,0)</f>
        <v>0</v>
      </c>
      <c r="BG453" s="217">
        <f>IF(N453="zákl. přenesená",J453,0)</f>
        <v>0</v>
      </c>
      <c r="BH453" s="217">
        <f>IF(N453="sníž. přenesená",J453,0)</f>
        <v>0</v>
      </c>
      <c r="BI453" s="217">
        <f>IF(N453="nulová",J453,0)</f>
        <v>0</v>
      </c>
      <c r="BJ453" s="18" t="s">
        <v>90</v>
      </c>
      <c r="BK453" s="217">
        <f>ROUND(I453*H453,2)</f>
        <v>0</v>
      </c>
      <c r="BL453" s="18" t="s">
        <v>798</v>
      </c>
      <c r="BM453" s="216" t="s">
        <v>808</v>
      </c>
    </row>
    <row r="454" spans="1:65" s="2" customFormat="1" ht="87.75">
      <c r="A454" s="36"/>
      <c r="B454" s="37"/>
      <c r="C454" s="38"/>
      <c r="D454" s="218" t="s">
        <v>137</v>
      </c>
      <c r="E454" s="38"/>
      <c r="F454" s="219" t="s">
        <v>809</v>
      </c>
      <c r="G454" s="38"/>
      <c r="H454" s="38"/>
      <c r="I454" s="117"/>
      <c r="J454" s="38"/>
      <c r="K454" s="38"/>
      <c r="L454" s="41"/>
      <c r="M454" s="220"/>
      <c r="N454" s="221"/>
      <c r="O454" s="73"/>
      <c r="P454" s="73"/>
      <c r="Q454" s="73"/>
      <c r="R454" s="73"/>
      <c r="S454" s="73"/>
      <c r="T454" s="74"/>
      <c r="U454" s="36"/>
      <c r="V454" s="36"/>
      <c r="W454" s="36"/>
      <c r="X454" s="36"/>
      <c r="Y454" s="36"/>
      <c r="Z454" s="36"/>
      <c r="AA454" s="36"/>
      <c r="AB454" s="36"/>
      <c r="AC454" s="36"/>
      <c r="AD454" s="36"/>
      <c r="AE454" s="36"/>
      <c r="AT454" s="18" t="s">
        <v>137</v>
      </c>
      <c r="AU454" s="18" t="s">
        <v>92</v>
      </c>
    </row>
    <row r="455" spans="1:65" s="2" customFormat="1" ht="16.5" customHeight="1">
      <c r="A455" s="36"/>
      <c r="B455" s="37"/>
      <c r="C455" s="205" t="s">
        <v>810</v>
      </c>
      <c r="D455" s="205" t="s">
        <v>130</v>
      </c>
      <c r="E455" s="206" t="s">
        <v>811</v>
      </c>
      <c r="F455" s="207" t="s">
        <v>812</v>
      </c>
      <c r="G455" s="208" t="s">
        <v>211</v>
      </c>
      <c r="H455" s="209">
        <v>1233.08</v>
      </c>
      <c r="I455" s="210"/>
      <c r="J455" s="211">
        <f>ROUND(I455*H455,2)</f>
        <v>0</v>
      </c>
      <c r="K455" s="207" t="s">
        <v>379</v>
      </c>
      <c r="L455" s="41"/>
      <c r="M455" s="212" t="s">
        <v>1</v>
      </c>
      <c r="N455" s="213" t="s">
        <v>48</v>
      </c>
      <c r="O455" s="73"/>
      <c r="P455" s="214">
        <f>O455*H455</f>
        <v>0</v>
      </c>
      <c r="Q455" s="214">
        <v>0</v>
      </c>
      <c r="R455" s="214">
        <f>Q455*H455</f>
        <v>0</v>
      </c>
      <c r="S455" s="214">
        <v>0</v>
      </c>
      <c r="T455" s="215">
        <f>S455*H455</f>
        <v>0</v>
      </c>
      <c r="U455" s="36"/>
      <c r="V455" s="36"/>
      <c r="W455" s="36"/>
      <c r="X455" s="36"/>
      <c r="Y455" s="36"/>
      <c r="Z455" s="36"/>
      <c r="AA455" s="36"/>
      <c r="AB455" s="36"/>
      <c r="AC455" s="36"/>
      <c r="AD455" s="36"/>
      <c r="AE455" s="36"/>
      <c r="AR455" s="216" t="s">
        <v>798</v>
      </c>
      <c r="AT455" s="216" t="s">
        <v>130</v>
      </c>
      <c r="AU455" s="216" t="s">
        <v>92</v>
      </c>
      <c r="AY455" s="18" t="s">
        <v>127</v>
      </c>
      <c r="BE455" s="217">
        <f>IF(N455="základní",J455,0)</f>
        <v>0</v>
      </c>
      <c r="BF455" s="217">
        <f>IF(N455="snížená",J455,0)</f>
        <v>0</v>
      </c>
      <c r="BG455" s="217">
        <f>IF(N455="zákl. přenesená",J455,0)</f>
        <v>0</v>
      </c>
      <c r="BH455" s="217">
        <f>IF(N455="sníž. přenesená",J455,0)</f>
        <v>0</v>
      </c>
      <c r="BI455" s="217">
        <f>IF(N455="nulová",J455,0)</f>
        <v>0</v>
      </c>
      <c r="BJ455" s="18" t="s">
        <v>90</v>
      </c>
      <c r="BK455" s="217">
        <f>ROUND(I455*H455,2)</f>
        <v>0</v>
      </c>
      <c r="BL455" s="18" t="s">
        <v>798</v>
      </c>
      <c r="BM455" s="216" t="s">
        <v>813</v>
      </c>
    </row>
    <row r="456" spans="1:65" s="2" customFormat="1" ht="97.5">
      <c r="A456" s="36"/>
      <c r="B456" s="37"/>
      <c r="C456" s="38"/>
      <c r="D456" s="218" t="s">
        <v>137</v>
      </c>
      <c r="E456" s="38"/>
      <c r="F456" s="219" t="s">
        <v>814</v>
      </c>
      <c r="G456" s="38"/>
      <c r="H456" s="38"/>
      <c r="I456" s="117"/>
      <c r="J456" s="38"/>
      <c r="K456" s="38"/>
      <c r="L456" s="41"/>
      <c r="M456" s="220"/>
      <c r="N456" s="221"/>
      <c r="O456" s="73"/>
      <c r="P456" s="73"/>
      <c r="Q456" s="73"/>
      <c r="R456" s="73"/>
      <c r="S456" s="73"/>
      <c r="T456" s="74"/>
      <c r="U456" s="36"/>
      <c r="V456" s="36"/>
      <c r="W456" s="36"/>
      <c r="X456" s="36"/>
      <c r="Y456" s="36"/>
      <c r="Z456" s="36"/>
      <c r="AA456" s="36"/>
      <c r="AB456" s="36"/>
      <c r="AC456" s="36"/>
      <c r="AD456" s="36"/>
      <c r="AE456" s="36"/>
      <c r="AT456" s="18" t="s">
        <v>137</v>
      </c>
      <c r="AU456" s="18" t="s">
        <v>92</v>
      </c>
    </row>
    <row r="457" spans="1:65" s="13" customFormat="1">
      <c r="B457" s="226"/>
      <c r="C457" s="227"/>
      <c r="D457" s="218" t="s">
        <v>213</v>
      </c>
      <c r="E457" s="228" t="s">
        <v>1</v>
      </c>
      <c r="F457" s="229" t="s">
        <v>815</v>
      </c>
      <c r="G457" s="227"/>
      <c r="H457" s="230">
        <v>1233.08</v>
      </c>
      <c r="I457" s="231"/>
      <c r="J457" s="227"/>
      <c r="K457" s="227"/>
      <c r="L457" s="232"/>
      <c r="M457" s="233"/>
      <c r="N457" s="234"/>
      <c r="O457" s="234"/>
      <c r="P457" s="234"/>
      <c r="Q457" s="234"/>
      <c r="R457" s="234"/>
      <c r="S457" s="234"/>
      <c r="T457" s="235"/>
      <c r="AT457" s="236" t="s">
        <v>213</v>
      </c>
      <c r="AU457" s="236" t="s">
        <v>92</v>
      </c>
      <c r="AV457" s="13" t="s">
        <v>92</v>
      </c>
      <c r="AW457" s="13" t="s">
        <v>38</v>
      </c>
      <c r="AX457" s="13" t="s">
        <v>83</v>
      </c>
      <c r="AY457" s="236" t="s">
        <v>127</v>
      </c>
    </row>
    <row r="458" spans="1:65" s="14" customFormat="1">
      <c r="B458" s="237"/>
      <c r="C458" s="238"/>
      <c r="D458" s="218" t="s">
        <v>213</v>
      </c>
      <c r="E458" s="239" t="s">
        <v>1</v>
      </c>
      <c r="F458" s="240" t="s">
        <v>215</v>
      </c>
      <c r="G458" s="238"/>
      <c r="H458" s="241">
        <v>1233.08</v>
      </c>
      <c r="I458" s="242"/>
      <c r="J458" s="238"/>
      <c r="K458" s="238"/>
      <c r="L458" s="243"/>
      <c r="M458" s="244"/>
      <c r="N458" s="245"/>
      <c r="O458" s="245"/>
      <c r="P458" s="245"/>
      <c r="Q458" s="245"/>
      <c r="R458" s="245"/>
      <c r="S458" s="245"/>
      <c r="T458" s="246"/>
      <c r="AT458" s="247" t="s">
        <v>213</v>
      </c>
      <c r="AU458" s="247" t="s">
        <v>92</v>
      </c>
      <c r="AV458" s="14" t="s">
        <v>152</v>
      </c>
      <c r="AW458" s="14" t="s">
        <v>38</v>
      </c>
      <c r="AX458" s="14" t="s">
        <v>90</v>
      </c>
      <c r="AY458" s="247" t="s">
        <v>127</v>
      </c>
    </row>
    <row r="459" spans="1:65" s="2" customFormat="1" ht="16.5" customHeight="1">
      <c r="A459" s="36"/>
      <c r="B459" s="37"/>
      <c r="C459" s="205" t="s">
        <v>816</v>
      </c>
      <c r="D459" s="205" t="s">
        <v>130</v>
      </c>
      <c r="E459" s="206" t="s">
        <v>817</v>
      </c>
      <c r="F459" s="207" t="s">
        <v>818</v>
      </c>
      <c r="G459" s="208" t="s">
        <v>673</v>
      </c>
      <c r="H459" s="209">
        <v>2</v>
      </c>
      <c r="I459" s="210"/>
      <c r="J459" s="211">
        <f>ROUND(I459*H459,2)</f>
        <v>0</v>
      </c>
      <c r="K459" s="207" t="s">
        <v>379</v>
      </c>
      <c r="L459" s="41"/>
      <c r="M459" s="212" t="s">
        <v>1</v>
      </c>
      <c r="N459" s="213" t="s">
        <v>48</v>
      </c>
      <c r="O459" s="73"/>
      <c r="P459" s="214">
        <f>O459*H459</f>
        <v>0</v>
      </c>
      <c r="Q459" s="214">
        <v>0</v>
      </c>
      <c r="R459" s="214">
        <f>Q459*H459</f>
        <v>0</v>
      </c>
      <c r="S459" s="214">
        <v>0</v>
      </c>
      <c r="T459" s="215">
        <f>S459*H459</f>
        <v>0</v>
      </c>
      <c r="U459" s="36"/>
      <c r="V459" s="36"/>
      <c r="W459" s="36"/>
      <c r="X459" s="36"/>
      <c r="Y459" s="36"/>
      <c r="Z459" s="36"/>
      <c r="AA459" s="36"/>
      <c r="AB459" s="36"/>
      <c r="AC459" s="36"/>
      <c r="AD459" s="36"/>
      <c r="AE459" s="36"/>
      <c r="AR459" s="216" t="s">
        <v>798</v>
      </c>
      <c r="AT459" s="216" t="s">
        <v>130</v>
      </c>
      <c r="AU459" s="216" t="s">
        <v>92</v>
      </c>
      <c r="AY459" s="18" t="s">
        <v>127</v>
      </c>
      <c r="BE459" s="217">
        <f>IF(N459="základní",J459,0)</f>
        <v>0</v>
      </c>
      <c r="BF459" s="217">
        <f>IF(N459="snížená",J459,0)</f>
        <v>0</v>
      </c>
      <c r="BG459" s="217">
        <f>IF(N459="zákl. přenesená",J459,0)</f>
        <v>0</v>
      </c>
      <c r="BH459" s="217">
        <f>IF(N459="sníž. přenesená",J459,0)</f>
        <v>0</v>
      </c>
      <c r="BI459" s="217">
        <f>IF(N459="nulová",J459,0)</f>
        <v>0</v>
      </c>
      <c r="BJ459" s="18" t="s">
        <v>90</v>
      </c>
      <c r="BK459" s="217">
        <f>ROUND(I459*H459,2)</f>
        <v>0</v>
      </c>
      <c r="BL459" s="18" t="s">
        <v>798</v>
      </c>
      <c r="BM459" s="216" t="s">
        <v>819</v>
      </c>
    </row>
    <row r="460" spans="1:65" s="2" customFormat="1" ht="126.75">
      <c r="A460" s="36"/>
      <c r="B460" s="37"/>
      <c r="C460" s="38"/>
      <c r="D460" s="218" t="s">
        <v>137</v>
      </c>
      <c r="E460" s="38"/>
      <c r="F460" s="219" t="s">
        <v>820</v>
      </c>
      <c r="G460" s="38"/>
      <c r="H460" s="38"/>
      <c r="I460" s="117"/>
      <c r="J460" s="38"/>
      <c r="K460" s="38"/>
      <c r="L460" s="41"/>
      <c r="M460" s="220"/>
      <c r="N460" s="221"/>
      <c r="O460" s="73"/>
      <c r="P460" s="73"/>
      <c r="Q460" s="73"/>
      <c r="R460" s="73"/>
      <c r="S460" s="73"/>
      <c r="T460" s="74"/>
      <c r="U460" s="36"/>
      <c r="V460" s="36"/>
      <c r="W460" s="36"/>
      <c r="X460" s="36"/>
      <c r="Y460" s="36"/>
      <c r="Z460" s="36"/>
      <c r="AA460" s="36"/>
      <c r="AB460" s="36"/>
      <c r="AC460" s="36"/>
      <c r="AD460" s="36"/>
      <c r="AE460" s="36"/>
      <c r="AT460" s="18" t="s">
        <v>137</v>
      </c>
      <c r="AU460" s="18" t="s">
        <v>92</v>
      </c>
    </row>
    <row r="461" spans="1:65" s="2" customFormat="1" ht="16.5" customHeight="1">
      <c r="A461" s="36"/>
      <c r="B461" s="37"/>
      <c r="C461" s="205" t="s">
        <v>821</v>
      </c>
      <c r="D461" s="205" t="s">
        <v>130</v>
      </c>
      <c r="E461" s="206" t="s">
        <v>822</v>
      </c>
      <c r="F461" s="207" t="s">
        <v>823</v>
      </c>
      <c r="G461" s="208" t="s">
        <v>133</v>
      </c>
      <c r="H461" s="209">
        <v>1</v>
      </c>
      <c r="I461" s="210"/>
      <c r="J461" s="211">
        <f>ROUND(I461*H461,2)</f>
        <v>0</v>
      </c>
      <c r="K461" s="207" t="s">
        <v>379</v>
      </c>
      <c r="L461" s="41"/>
      <c r="M461" s="212" t="s">
        <v>1</v>
      </c>
      <c r="N461" s="213" t="s">
        <v>48</v>
      </c>
      <c r="O461" s="73"/>
      <c r="P461" s="214">
        <f>O461*H461</f>
        <v>0</v>
      </c>
      <c r="Q461" s="214">
        <v>0</v>
      </c>
      <c r="R461" s="214">
        <f>Q461*H461</f>
        <v>0</v>
      </c>
      <c r="S461" s="214">
        <v>0</v>
      </c>
      <c r="T461" s="215">
        <f>S461*H461</f>
        <v>0</v>
      </c>
      <c r="U461" s="36"/>
      <c r="V461" s="36"/>
      <c r="W461" s="36"/>
      <c r="X461" s="36"/>
      <c r="Y461" s="36"/>
      <c r="Z461" s="36"/>
      <c r="AA461" s="36"/>
      <c r="AB461" s="36"/>
      <c r="AC461" s="36"/>
      <c r="AD461" s="36"/>
      <c r="AE461" s="36"/>
      <c r="AR461" s="216" t="s">
        <v>798</v>
      </c>
      <c r="AT461" s="216" t="s">
        <v>130</v>
      </c>
      <c r="AU461" s="216" t="s">
        <v>92</v>
      </c>
      <c r="AY461" s="18" t="s">
        <v>127</v>
      </c>
      <c r="BE461" s="217">
        <f>IF(N461="základní",J461,0)</f>
        <v>0</v>
      </c>
      <c r="BF461" s="217">
        <f>IF(N461="snížená",J461,0)</f>
        <v>0</v>
      </c>
      <c r="BG461" s="217">
        <f>IF(N461="zákl. přenesená",J461,0)</f>
        <v>0</v>
      </c>
      <c r="BH461" s="217">
        <f>IF(N461="sníž. přenesená",J461,0)</f>
        <v>0</v>
      </c>
      <c r="BI461" s="217">
        <f>IF(N461="nulová",J461,0)</f>
        <v>0</v>
      </c>
      <c r="BJ461" s="18" t="s">
        <v>90</v>
      </c>
      <c r="BK461" s="217">
        <f>ROUND(I461*H461,2)</f>
        <v>0</v>
      </c>
      <c r="BL461" s="18" t="s">
        <v>798</v>
      </c>
      <c r="BM461" s="216" t="s">
        <v>824</v>
      </c>
    </row>
    <row r="462" spans="1:65" s="2" customFormat="1" ht="126.75">
      <c r="A462" s="36"/>
      <c r="B462" s="37"/>
      <c r="C462" s="38"/>
      <c r="D462" s="218" t="s">
        <v>137</v>
      </c>
      <c r="E462" s="38"/>
      <c r="F462" s="219" t="s">
        <v>825</v>
      </c>
      <c r="G462" s="38"/>
      <c r="H462" s="38"/>
      <c r="I462" s="117"/>
      <c r="J462" s="38"/>
      <c r="K462" s="38"/>
      <c r="L462" s="41"/>
      <c r="M462" s="220"/>
      <c r="N462" s="221"/>
      <c r="O462" s="73"/>
      <c r="P462" s="73"/>
      <c r="Q462" s="73"/>
      <c r="R462" s="73"/>
      <c r="S462" s="73"/>
      <c r="T462" s="74"/>
      <c r="U462" s="36"/>
      <c r="V462" s="36"/>
      <c r="W462" s="36"/>
      <c r="X462" s="36"/>
      <c r="Y462" s="36"/>
      <c r="Z462" s="36"/>
      <c r="AA462" s="36"/>
      <c r="AB462" s="36"/>
      <c r="AC462" s="36"/>
      <c r="AD462" s="36"/>
      <c r="AE462" s="36"/>
      <c r="AT462" s="18" t="s">
        <v>137</v>
      </c>
      <c r="AU462" s="18" t="s">
        <v>92</v>
      </c>
    </row>
    <row r="463" spans="1:65" s="2" customFormat="1" ht="16.5" customHeight="1">
      <c r="A463" s="36"/>
      <c r="B463" s="37"/>
      <c r="C463" s="205" t="s">
        <v>826</v>
      </c>
      <c r="D463" s="205" t="s">
        <v>130</v>
      </c>
      <c r="E463" s="206" t="s">
        <v>827</v>
      </c>
      <c r="F463" s="207" t="s">
        <v>828</v>
      </c>
      <c r="G463" s="208" t="s">
        <v>133</v>
      </c>
      <c r="H463" s="209">
        <v>1</v>
      </c>
      <c r="I463" s="210"/>
      <c r="J463" s="211">
        <f>ROUND(I463*H463,2)</f>
        <v>0</v>
      </c>
      <c r="K463" s="207" t="s">
        <v>379</v>
      </c>
      <c r="L463" s="41"/>
      <c r="M463" s="212" t="s">
        <v>1</v>
      </c>
      <c r="N463" s="213" t="s">
        <v>48</v>
      </c>
      <c r="O463" s="73"/>
      <c r="P463" s="214">
        <f>O463*H463</f>
        <v>0</v>
      </c>
      <c r="Q463" s="214">
        <v>0</v>
      </c>
      <c r="R463" s="214">
        <f>Q463*H463</f>
        <v>0</v>
      </c>
      <c r="S463" s="214">
        <v>0</v>
      </c>
      <c r="T463" s="215">
        <f>S463*H463</f>
        <v>0</v>
      </c>
      <c r="U463" s="36"/>
      <c r="V463" s="36"/>
      <c r="W463" s="36"/>
      <c r="X463" s="36"/>
      <c r="Y463" s="36"/>
      <c r="Z463" s="36"/>
      <c r="AA463" s="36"/>
      <c r="AB463" s="36"/>
      <c r="AC463" s="36"/>
      <c r="AD463" s="36"/>
      <c r="AE463" s="36"/>
      <c r="AR463" s="216" t="s">
        <v>798</v>
      </c>
      <c r="AT463" s="216" t="s">
        <v>130</v>
      </c>
      <c r="AU463" s="216" t="s">
        <v>92</v>
      </c>
      <c r="AY463" s="18" t="s">
        <v>127</v>
      </c>
      <c r="BE463" s="217">
        <f>IF(N463="základní",J463,0)</f>
        <v>0</v>
      </c>
      <c r="BF463" s="217">
        <f>IF(N463="snížená",J463,0)</f>
        <v>0</v>
      </c>
      <c r="BG463" s="217">
        <f>IF(N463="zákl. přenesená",J463,0)</f>
        <v>0</v>
      </c>
      <c r="BH463" s="217">
        <f>IF(N463="sníž. přenesená",J463,0)</f>
        <v>0</v>
      </c>
      <c r="BI463" s="217">
        <f>IF(N463="nulová",J463,0)</f>
        <v>0</v>
      </c>
      <c r="BJ463" s="18" t="s">
        <v>90</v>
      </c>
      <c r="BK463" s="217">
        <f>ROUND(I463*H463,2)</f>
        <v>0</v>
      </c>
      <c r="BL463" s="18" t="s">
        <v>798</v>
      </c>
      <c r="BM463" s="216" t="s">
        <v>829</v>
      </c>
    </row>
    <row r="464" spans="1:65" s="2" customFormat="1" ht="380.25">
      <c r="A464" s="36"/>
      <c r="B464" s="37"/>
      <c r="C464" s="38"/>
      <c r="D464" s="218" t="s">
        <v>137</v>
      </c>
      <c r="E464" s="38"/>
      <c r="F464" s="219" t="s">
        <v>830</v>
      </c>
      <c r="G464" s="38"/>
      <c r="H464" s="38"/>
      <c r="I464" s="117"/>
      <c r="J464" s="38"/>
      <c r="K464" s="38"/>
      <c r="L464" s="41"/>
      <c r="M464" s="220"/>
      <c r="N464" s="221"/>
      <c r="O464" s="73"/>
      <c r="P464" s="73"/>
      <c r="Q464" s="73"/>
      <c r="R464" s="73"/>
      <c r="S464" s="73"/>
      <c r="T464" s="74"/>
      <c r="U464" s="36"/>
      <c r="V464" s="36"/>
      <c r="W464" s="36"/>
      <c r="X464" s="36"/>
      <c r="Y464" s="36"/>
      <c r="Z464" s="36"/>
      <c r="AA464" s="36"/>
      <c r="AB464" s="36"/>
      <c r="AC464" s="36"/>
      <c r="AD464" s="36"/>
      <c r="AE464" s="36"/>
      <c r="AT464" s="18" t="s">
        <v>137</v>
      </c>
      <c r="AU464" s="18" t="s">
        <v>92</v>
      </c>
    </row>
    <row r="465" spans="1:65" s="2" customFormat="1" ht="16.5" customHeight="1">
      <c r="A465" s="36"/>
      <c r="B465" s="37"/>
      <c r="C465" s="205" t="s">
        <v>831</v>
      </c>
      <c r="D465" s="205" t="s">
        <v>130</v>
      </c>
      <c r="E465" s="206" t="s">
        <v>832</v>
      </c>
      <c r="F465" s="207" t="s">
        <v>833</v>
      </c>
      <c r="G465" s="208" t="s">
        <v>133</v>
      </c>
      <c r="H465" s="209">
        <v>1</v>
      </c>
      <c r="I465" s="210"/>
      <c r="J465" s="211">
        <f>ROUND(I465*H465,2)</f>
        <v>0</v>
      </c>
      <c r="K465" s="207" t="s">
        <v>379</v>
      </c>
      <c r="L465" s="41"/>
      <c r="M465" s="212" t="s">
        <v>1</v>
      </c>
      <c r="N465" s="213" t="s">
        <v>48</v>
      </c>
      <c r="O465" s="73"/>
      <c r="P465" s="214">
        <f>O465*H465</f>
        <v>0</v>
      </c>
      <c r="Q465" s="214">
        <v>0</v>
      </c>
      <c r="R465" s="214">
        <f>Q465*H465</f>
        <v>0</v>
      </c>
      <c r="S465" s="214">
        <v>0</v>
      </c>
      <c r="T465" s="215">
        <f>S465*H465</f>
        <v>0</v>
      </c>
      <c r="U465" s="36"/>
      <c r="V465" s="36"/>
      <c r="W465" s="36"/>
      <c r="X465" s="36"/>
      <c r="Y465" s="36"/>
      <c r="Z465" s="36"/>
      <c r="AA465" s="36"/>
      <c r="AB465" s="36"/>
      <c r="AC465" s="36"/>
      <c r="AD465" s="36"/>
      <c r="AE465" s="36"/>
      <c r="AR465" s="216" t="s">
        <v>798</v>
      </c>
      <c r="AT465" s="216" t="s">
        <v>130</v>
      </c>
      <c r="AU465" s="216" t="s">
        <v>92</v>
      </c>
      <c r="AY465" s="18" t="s">
        <v>127</v>
      </c>
      <c r="BE465" s="217">
        <f>IF(N465="základní",J465,0)</f>
        <v>0</v>
      </c>
      <c r="BF465" s="217">
        <f>IF(N465="snížená",J465,0)</f>
        <v>0</v>
      </c>
      <c r="BG465" s="217">
        <f>IF(N465="zákl. přenesená",J465,0)</f>
        <v>0</v>
      </c>
      <c r="BH465" s="217">
        <f>IF(N465="sníž. přenesená",J465,0)</f>
        <v>0</v>
      </c>
      <c r="BI465" s="217">
        <f>IF(N465="nulová",J465,0)</f>
        <v>0</v>
      </c>
      <c r="BJ465" s="18" t="s">
        <v>90</v>
      </c>
      <c r="BK465" s="217">
        <f>ROUND(I465*H465,2)</f>
        <v>0</v>
      </c>
      <c r="BL465" s="18" t="s">
        <v>798</v>
      </c>
      <c r="BM465" s="216" t="s">
        <v>834</v>
      </c>
    </row>
    <row r="466" spans="1:65" s="2" customFormat="1" ht="78">
      <c r="A466" s="36"/>
      <c r="B466" s="37"/>
      <c r="C466" s="38"/>
      <c r="D466" s="218" t="s">
        <v>137</v>
      </c>
      <c r="E466" s="38"/>
      <c r="F466" s="219" t="s">
        <v>835</v>
      </c>
      <c r="G466" s="38"/>
      <c r="H466" s="38"/>
      <c r="I466" s="117"/>
      <c r="J466" s="38"/>
      <c r="K466" s="38"/>
      <c r="L466" s="41"/>
      <c r="M466" s="220"/>
      <c r="N466" s="221"/>
      <c r="O466" s="73"/>
      <c r="P466" s="73"/>
      <c r="Q466" s="73"/>
      <c r="R466" s="73"/>
      <c r="S466" s="73"/>
      <c r="T466" s="74"/>
      <c r="U466" s="36"/>
      <c r="V466" s="36"/>
      <c r="W466" s="36"/>
      <c r="X466" s="36"/>
      <c r="Y466" s="36"/>
      <c r="Z466" s="36"/>
      <c r="AA466" s="36"/>
      <c r="AB466" s="36"/>
      <c r="AC466" s="36"/>
      <c r="AD466" s="36"/>
      <c r="AE466" s="36"/>
      <c r="AT466" s="18" t="s">
        <v>137</v>
      </c>
      <c r="AU466" s="18" t="s">
        <v>92</v>
      </c>
    </row>
    <row r="467" spans="1:65" s="12" customFormat="1" ht="22.9" customHeight="1">
      <c r="B467" s="189"/>
      <c r="C467" s="190"/>
      <c r="D467" s="191" t="s">
        <v>82</v>
      </c>
      <c r="E467" s="203" t="s">
        <v>836</v>
      </c>
      <c r="F467" s="203" t="s">
        <v>837</v>
      </c>
      <c r="G467" s="190"/>
      <c r="H467" s="190"/>
      <c r="I467" s="193"/>
      <c r="J467" s="204">
        <f>BK467</f>
        <v>0</v>
      </c>
      <c r="K467" s="190"/>
      <c r="L467" s="195"/>
      <c r="M467" s="196"/>
      <c r="N467" s="197"/>
      <c r="O467" s="197"/>
      <c r="P467" s="198">
        <f>SUM(P468:P474)</f>
        <v>0</v>
      </c>
      <c r="Q467" s="197"/>
      <c r="R467" s="198">
        <f>SUM(R468:R474)</f>
        <v>0</v>
      </c>
      <c r="S467" s="197"/>
      <c r="T467" s="199">
        <f>SUM(T468:T474)</f>
        <v>0</v>
      </c>
      <c r="AR467" s="200" t="s">
        <v>152</v>
      </c>
      <c r="AT467" s="201" t="s">
        <v>82</v>
      </c>
      <c r="AU467" s="201" t="s">
        <v>90</v>
      </c>
      <c r="AY467" s="200" t="s">
        <v>127</v>
      </c>
      <c r="BK467" s="202">
        <f>SUM(BK468:BK474)</f>
        <v>0</v>
      </c>
    </row>
    <row r="468" spans="1:65" s="2" customFormat="1" ht="16.5" customHeight="1">
      <c r="A468" s="36"/>
      <c r="B468" s="37"/>
      <c r="C468" s="205" t="s">
        <v>838</v>
      </c>
      <c r="D468" s="205" t="s">
        <v>130</v>
      </c>
      <c r="E468" s="206" t="s">
        <v>839</v>
      </c>
      <c r="F468" s="207" t="s">
        <v>840</v>
      </c>
      <c r="G468" s="208" t="s">
        <v>673</v>
      </c>
      <c r="H468" s="209">
        <v>26</v>
      </c>
      <c r="I468" s="210"/>
      <c r="J468" s="211">
        <f>ROUND(I468*H468,2)</f>
        <v>0</v>
      </c>
      <c r="K468" s="207" t="s">
        <v>379</v>
      </c>
      <c r="L468" s="41"/>
      <c r="M468" s="212" t="s">
        <v>1</v>
      </c>
      <c r="N468" s="213" t="s">
        <v>48</v>
      </c>
      <c r="O468" s="73"/>
      <c r="P468" s="214">
        <f>O468*H468</f>
        <v>0</v>
      </c>
      <c r="Q468" s="214">
        <v>0</v>
      </c>
      <c r="R468" s="214">
        <f>Q468*H468</f>
        <v>0</v>
      </c>
      <c r="S468" s="214">
        <v>0</v>
      </c>
      <c r="T468" s="215">
        <f>S468*H468</f>
        <v>0</v>
      </c>
      <c r="U468" s="36"/>
      <c r="V468" s="36"/>
      <c r="W468" s="36"/>
      <c r="X468" s="36"/>
      <c r="Y468" s="36"/>
      <c r="Z468" s="36"/>
      <c r="AA468" s="36"/>
      <c r="AB468" s="36"/>
      <c r="AC468" s="36"/>
      <c r="AD468" s="36"/>
      <c r="AE468" s="36"/>
      <c r="AR468" s="216" t="s">
        <v>798</v>
      </c>
      <c r="AT468" s="216" t="s">
        <v>130</v>
      </c>
      <c r="AU468" s="216" t="s">
        <v>92</v>
      </c>
      <c r="AY468" s="18" t="s">
        <v>127</v>
      </c>
      <c r="BE468" s="217">
        <f>IF(N468="základní",J468,0)</f>
        <v>0</v>
      </c>
      <c r="BF468" s="217">
        <f>IF(N468="snížená",J468,0)</f>
        <v>0</v>
      </c>
      <c r="BG468" s="217">
        <f>IF(N468="zákl. přenesená",J468,0)</f>
        <v>0</v>
      </c>
      <c r="BH468" s="217">
        <f>IF(N468="sníž. přenesená",J468,0)</f>
        <v>0</v>
      </c>
      <c r="BI468" s="217">
        <f>IF(N468="nulová",J468,0)</f>
        <v>0</v>
      </c>
      <c r="BJ468" s="18" t="s">
        <v>90</v>
      </c>
      <c r="BK468" s="217">
        <f>ROUND(I468*H468,2)</f>
        <v>0</v>
      </c>
      <c r="BL468" s="18" t="s">
        <v>798</v>
      </c>
      <c r="BM468" s="216" t="s">
        <v>841</v>
      </c>
    </row>
    <row r="469" spans="1:65" s="2" customFormat="1" ht="87.75">
      <c r="A469" s="36"/>
      <c r="B469" s="37"/>
      <c r="C469" s="38"/>
      <c r="D469" s="218" t="s">
        <v>137</v>
      </c>
      <c r="E469" s="38"/>
      <c r="F469" s="219" t="s">
        <v>842</v>
      </c>
      <c r="G469" s="38"/>
      <c r="H469" s="38"/>
      <c r="I469" s="117"/>
      <c r="J469" s="38"/>
      <c r="K469" s="38"/>
      <c r="L469" s="41"/>
      <c r="M469" s="220"/>
      <c r="N469" s="221"/>
      <c r="O469" s="73"/>
      <c r="P469" s="73"/>
      <c r="Q469" s="73"/>
      <c r="R469" s="73"/>
      <c r="S469" s="73"/>
      <c r="T469" s="74"/>
      <c r="U469" s="36"/>
      <c r="V469" s="36"/>
      <c r="W469" s="36"/>
      <c r="X469" s="36"/>
      <c r="Y469" s="36"/>
      <c r="Z469" s="36"/>
      <c r="AA469" s="36"/>
      <c r="AB469" s="36"/>
      <c r="AC469" s="36"/>
      <c r="AD469" s="36"/>
      <c r="AE469" s="36"/>
      <c r="AT469" s="18" t="s">
        <v>137</v>
      </c>
      <c r="AU469" s="18" t="s">
        <v>92</v>
      </c>
    </row>
    <row r="470" spans="1:65" s="2" customFormat="1" ht="16.5" customHeight="1">
      <c r="A470" s="36"/>
      <c r="B470" s="37"/>
      <c r="C470" s="205" t="s">
        <v>843</v>
      </c>
      <c r="D470" s="205" t="s">
        <v>130</v>
      </c>
      <c r="E470" s="206" t="s">
        <v>844</v>
      </c>
      <c r="F470" s="207" t="s">
        <v>845</v>
      </c>
      <c r="G470" s="208" t="s">
        <v>133</v>
      </c>
      <c r="H470" s="209">
        <v>1</v>
      </c>
      <c r="I470" s="210"/>
      <c r="J470" s="211">
        <f>ROUND(I470*H470,2)</f>
        <v>0</v>
      </c>
      <c r="K470" s="207" t="s">
        <v>379</v>
      </c>
      <c r="L470" s="41"/>
      <c r="M470" s="212" t="s">
        <v>1</v>
      </c>
      <c r="N470" s="213" t="s">
        <v>48</v>
      </c>
      <c r="O470" s="73"/>
      <c r="P470" s="214">
        <f>O470*H470</f>
        <v>0</v>
      </c>
      <c r="Q470" s="214">
        <v>0</v>
      </c>
      <c r="R470" s="214">
        <f>Q470*H470</f>
        <v>0</v>
      </c>
      <c r="S470" s="214">
        <v>0</v>
      </c>
      <c r="T470" s="215">
        <f>S470*H470</f>
        <v>0</v>
      </c>
      <c r="U470" s="36"/>
      <c r="V470" s="36"/>
      <c r="W470" s="36"/>
      <c r="X470" s="36"/>
      <c r="Y470" s="36"/>
      <c r="Z470" s="36"/>
      <c r="AA470" s="36"/>
      <c r="AB470" s="36"/>
      <c r="AC470" s="36"/>
      <c r="AD470" s="36"/>
      <c r="AE470" s="36"/>
      <c r="AR470" s="216" t="s">
        <v>798</v>
      </c>
      <c r="AT470" s="216" t="s">
        <v>130</v>
      </c>
      <c r="AU470" s="216" t="s">
        <v>92</v>
      </c>
      <c r="AY470" s="18" t="s">
        <v>127</v>
      </c>
      <c r="BE470" s="217">
        <f>IF(N470="základní",J470,0)</f>
        <v>0</v>
      </c>
      <c r="BF470" s="217">
        <f>IF(N470="snížená",J470,0)</f>
        <v>0</v>
      </c>
      <c r="BG470" s="217">
        <f>IF(N470="zákl. přenesená",J470,0)</f>
        <v>0</v>
      </c>
      <c r="BH470" s="217">
        <f>IF(N470="sníž. přenesená",J470,0)</f>
        <v>0</v>
      </c>
      <c r="BI470" s="217">
        <f>IF(N470="nulová",J470,0)</f>
        <v>0</v>
      </c>
      <c r="BJ470" s="18" t="s">
        <v>90</v>
      </c>
      <c r="BK470" s="217">
        <f>ROUND(I470*H470,2)</f>
        <v>0</v>
      </c>
      <c r="BL470" s="18" t="s">
        <v>798</v>
      </c>
      <c r="BM470" s="216" t="s">
        <v>846</v>
      </c>
    </row>
    <row r="471" spans="1:65" s="2" customFormat="1" ht="78">
      <c r="A471" s="36"/>
      <c r="B471" s="37"/>
      <c r="C471" s="38"/>
      <c r="D471" s="218" t="s">
        <v>137</v>
      </c>
      <c r="E471" s="38"/>
      <c r="F471" s="219" t="s">
        <v>847</v>
      </c>
      <c r="G471" s="38"/>
      <c r="H471" s="38"/>
      <c r="I471" s="117"/>
      <c r="J471" s="38"/>
      <c r="K471" s="38"/>
      <c r="L471" s="41"/>
      <c r="M471" s="220"/>
      <c r="N471" s="221"/>
      <c r="O471" s="73"/>
      <c r="P471" s="73"/>
      <c r="Q471" s="73"/>
      <c r="R471" s="73"/>
      <c r="S471" s="73"/>
      <c r="T471" s="74"/>
      <c r="U471" s="36"/>
      <c r="V471" s="36"/>
      <c r="W471" s="36"/>
      <c r="X471" s="36"/>
      <c r="Y471" s="36"/>
      <c r="Z471" s="36"/>
      <c r="AA471" s="36"/>
      <c r="AB471" s="36"/>
      <c r="AC471" s="36"/>
      <c r="AD471" s="36"/>
      <c r="AE471" s="36"/>
      <c r="AT471" s="18" t="s">
        <v>137</v>
      </c>
      <c r="AU471" s="18" t="s">
        <v>92</v>
      </c>
    </row>
    <row r="472" spans="1:65" s="2" customFormat="1" ht="16.5" customHeight="1">
      <c r="A472" s="36"/>
      <c r="B472" s="37"/>
      <c r="C472" s="205" t="s">
        <v>848</v>
      </c>
      <c r="D472" s="205" t="s">
        <v>130</v>
      </c>
      <c r="E472" s="206" t="s">
        <v>849</v>
      </c>
      <c r="F472" s="207" t="s">
        <v>850</v>
      </c>
      <c r="G472" s="208" t="s">
        <v>133</v>
      </c>
      <c r="H472" s="209">
        <v>1</v>
      </c>
      <c r="I472" s="210"/>
      <c r="J472" s="211">
        <f>ROUND(I472*H472,2)</f>
        <v>0</v>
      </c>
      <c r="K472" s="207" t="s">
        <v>379</v>
      </c>
      <c r="L472" s="41"/>
      <c r="M472" s="212" t="s">
        <v>1</v>
      </c>
      <c r="N472" s="213" t="s">
        <v>48</v>
      </c>
      <c r="O472" s="73"/>
      <c r="P472" s="214">
        <f>O472*H472</f>
        <v>0</v>
      </c>
      <c r="Q472" s="214">
        <v>0</v>
      </c>
      <c r="R472" s="214">
        <f>Q472*H472</f>
        <v>0</v>
      </c>
      <c r="S472" s="214">
        <v>0</v>
      </c>
      <c r="T472" s="215">
        <f>S472*H472</f>
        <v>0</v>
      </c>
      <c r="U472" s="36"/>
      <c r="V472" s="36"/>
      <c r="W472" s="36"/>
      <c r="X472" s="36"/>
      <c r="Y472" s="36"/>
      <c r="Z472" s="36"/>
      <c r="AA472" s="36"/>
      <c r="AB472" s="36"/>
      <c r="AC472" s="36"/>
      <c r="AD472" s="36"/>
      <c r="AE472" s="36"/>
      <c r="AR472" s="216" t="s">
        <v>798</v>
      </c>
      <c r="AT472" s="216" t="s">
        <v>130</v>
      </c>
      <c r="AU472" s="216" t="s">
        <v>92</v>
      </c>
      <c r="AY472" s="18" t="s">
        <v>127</v>
      </c>
      <c r="BE472" s="217">
        <f>IF(N472="základní",J472,0)</f>
        <v>0</v>
      </c>
      <c r="BF472" s="217">
        <f>IF(N472="snížená",J472,0)</f>
        <v>0</v>
      </c>
      <c r="BG472" s="217">
        <f>IF(N472="zákl. přenesená",J472,0)</f>
        <v>0</v>
      </c>
      <c r="BH472" s="217">
        <f>IF(N472="sníž. přenesená",J472,0)</f>
        <v>0</v>
      </c>
      <c r="BI472" s="217">
        <f>IF(N472="nulová",J472,0)</f>
        <v>0</v>
      </c>
      <c r="BJ472" s="18" t="s">
        <v>90</v>
      </c>
      <c r="BK472" s="217">
        <f>ROUND(I472*H472,2)</f>
        <v>0</v>
      </c>
      <c r="BL472" s="18" t="s">
        <v>798</v>
      </c>
      <c r="BM472" s="216" t="s">
        <v>851</v>
      </c>
    </row>
    <row r="473" spans="1:65" s="2" customFormat="1" ht="78">
      <c r="A473" s="36"/>
      <c r="B473" s="37"/>
      <c r="C473" s="38"/>
      <c r="D473" s="218" t="s">
        <v>137</v>
      </c>
      <c r="E473" s="38"/>
      <c r="F473" s="219" t="s">
        <v>847</v>
      </c>
      <c r="G473" s="38"/>
      <c r="H473" s="38"/>
      <c r="I473" s="117"/>
      <c r="J473" s="38"/>
      <c r="K473" s="38"/>
      <c r="L473" s="41"/>
      <c r="M473" s="220"/>
      <c r="N473" s="221"/>
      <c r="O473" s="73"/>
      <c r="P473" s="73"/>
      <c r="Q473" s="73"/>
      <c r="R473" s="73"/>
      <c r="S473" s="73"/>
      <c r="T473" s="74"/>
      <c r="U473" s="36"/>
      <c r="V473" s="36"/>
      <c r="W473" s="36"/>
      <c r="X473" s="36"/>
      <c r="Y473" s="36"/>
      <c r="Z473" s="36"/>
      <c r="AA473" s="36"/>
      <c r="AB473" s="36"/>
      <c r="AC473" s="36"/>
      <c r="AD473" s="36"/>
      <c r="AE473" s="36"/>
      <c r="AT473" s="18" t="s">
        <v>137</v>
      </c>
      <c r="AU473" s="18" t="s">
        <v>92</v>
      </c>
    </row>
    <row r="474" spans="1:65" s="2" customFormat="1" ht="16.5" customHeight="1">
      <c r="A474" s="36"/>
      <c r="B474" s="37"/>
      <c r="C474" s="205" t="s">
        <v>852</v>
      </c>
      <c r="D474" s="205" t="s">
        <v>130</v>
      </c>
      <c r="E474" s="206" t="s">
        <v>853</v>
      </c>
      <c r="F474" s="207" t="s">
        <v>854</v>
      </c>
      <c r="G474" s="208" t="s">
        <v>133</v>
      </c>
      <c r="H474" s="209">
        <v>1</v>
      </c>
      <c r="I474" s="210"/>
      <c r="J474" s="211">
        <f>ROUND(I474*H474,2)</f>
        <v>0</v>
      </c>
      <c r="K474" s="207" t="s">
        <v>379</v>
      </c>
      <c r="L474" s="41"/>
      <c r="M474" s="212" t="s">
        <v>1</v>
      </c>
      <c r="N474" s="213" t="s">
        <v>48</v>
      </c>
      <c r="O474" s="73"/>
      <c r="P474" s="214">
        <f>O474*H474</f>
        <v>0</v>
      </c>
      <c r="Q474" s="214">
        <v>0</v>
      </c>
      <c r="R474" s="214">
        <f>Q474*H474</f>
        <v>0</v>
      </c>
      <c r="S474" s="214">
        <v>0</v>
      </c>
      <c r="T474" s="215">
        <f>S474*H474</f>
        <v>0</v>
      </c>
      <c r="U474" s="36"/>
      <c r="V474" s="36"/>
      <c r="W474" s="36"/>
      <c r="X474" s="36"/>
      <c r="Y474" s="36"/>
      <c r="Z474" s="36"/>
      <c r="AA474" s="36"/>
      <c r="AB474" s="36"/>
      <c r="AC474" s="36"/>
      <c r="AD474" s="36"/>
      <c r="AE474" s="36"/>
      <c r="AR474" s="216" t="s">
        <v>798</v>
      </c>
      <c r="AT474" s="216" t="s">
        <v>130</v>
      </c>
      <c r="AU474" s="216" t="s">
        <v>92</v>
      </c>
      <c r="AY474" s="18" t="s">
        <v>127</v>
      </c>
      <c r="BE474" s="217">
        <f>IF(N474="základní",J474,0)</f>
        <v>0</v>
      </c>
      <c r="BF474" s="217">
        <f>IF(N474="snížená",J474,0)</f>
        <v>0</v>
      </c>
      <c r="BG474" s="217">
        <f>IF(N474="zákl. přenesená",J474,0)</f>
        <v>0</v>
      </c>
      <c r="BH474" s="217">
        <f>IF(N474="sníž. přenesená",J474,0)</f>
        <v>0</v>
      </c>
      <c r="BI474" s="217">
        <f>IF(N474="nulová",J474,0)</f>
        <v>0</v>
      </c>
      <c r="BJ474" s="18" t="s">
        <v>90</v>
      </c>
      <c r="BK474" s="217">
        <f>ROUND(I474*H474,2)</f>
        <v>0</v>
      </c>
      <c r="BL474" s="18" t="s">
        <v>798</v>
      </c>
      <c r="BM474" s="216" t="s">
        <v>855</v>
      </c>
    </row>
    <row r="475" spans="1:65" s="12" customFormat="1" ht="22.9" customHeight="1">
      <c r="B475" s="189"/>
      <c r="C475" s="190"/>
      <c r="D475" s="191" t="s">
        <v>82</v>
      </c>
      <c r="E475" s="203" t="s">
        <v>856</v>
      </c>
      <c r="F475" s="203" t="s">
        <v>857</v>
      </c>
      <c r="G475" s="190"/>
      <c r="H475" s="190"/>
      <c r="I475" s="193"/>
      <c r="J475" s="204">
        <f>BK475</f>
        <v>0</v>
      </c>
      <c r="K475" s="190"/>
      <c r="L475" s="195"/>
      <c r="M475" s="196"/>
      <c r="N475" s="197"/>
      <c r="O475" s="197"/>
      <c r="P475" s="198">
        <f>SUM(P476:P477)</f>
        <v>0</v>
      </c>
      <c r="Q475" s="197"/>
      <c r="R475" s="198">
        <f>SUM(R476:R477)</f>
        <v>114</v>
      </c>
      <c r="S475" s="197"/>
      <c r="T475" s="199">
        <f>SUM(T476:T477)</f>
        <v>0</v>
      </c>
      <c r="AR475" s="200" t="s">
        <v>152</v>
      </c>
      <c r="AT475" s="201" t="s">
        <v>82</v>
      </c>
      <c r="AU475" s="201" t="s">
        <v>90</v>
      </c>
      <c r="AY475" s="200" t="s">
        <v>127</v>
      </c>
      <c r="BK475" s="202">
        <f>SUM(BK476:BK477)</f>
        <v>0</v>
      </c>
    </row>
    <row r="476" spans="1:65" s="2" customFormat="1" ht="16.5" customHeight="1">
      <c r="A476" s="36"/>
      <c r="B476" s="37"/>
      <c r="C476" s="205" t="s">
        <v>858</v>
      </c>
      <c r="D476" s="205" t="s">
        <v>130</v>
      </c>
      <c r="E476" s="206" t="s">
        <v>859</v>
      </c>
      <c r="F476" s="207" t="s">
        <v>860</v>
      </c>
      <c r="G476" s="208" t="s">
        <v>211</v>
      </c>
      <c r="H476" s="209">
        <v>60</v>
      </c>
      <c r="I476" s="210"/>
      <c r="J476" s="211">
        <f>ROUND(I476*H476,2)</f>
        <v>0</v>
      </c>
      <c r="K476" s="207" t="s">
        <v>1</v>
      </c>
      <c r="L476" s="41"/>
      <c r="M476" s="212" t="s">
        <v>1</v>
      </c>
      <c r="N476" s="213" t="s">
        <v>48</v>
      </c>
      <c r="O476" s="73"/>
      <c r="P476" s="214">
        <f>O476*H476</f>
        <v>0</v>
      </c>
      <c r="Q476" s="214">
        <v>0.3</v>
      </c>
      <c r="R476" s="214">
        <f>Q476*H476</f>
        <v>18</v>
      </c>
      <c r="S476" s="214">
        <v>0</v>
      </c>
      <c r="T476" s="215">
        <f>S476*H476</f>
        <v>0</v>
      </c>
      <c r="U476" s="36"/>
      <c r="V476" s="36"/>
      <c r="W476" s="36"/>
      <c r="X476" s="36"/>
      <c r="Y476" s="36"/>
      <c r="Z476" s="36"/>
      <c r="AA476" s="36"/>
      <c r="AB476" s="36"/>
      <c r="AC476" s="36"/>
      <c r="AD476" s="36"/>
      <c r="AE476" s="36"/>
      <c r="AR476" s="216" t="s">
        <v>798</v>
      </c>
      <c r="AT476" s="216" t="s">
        <v>130</v>
      </c>
      <c r="AU476" s="216" t="s">
        <v>92</v>
      </c>
      <c r="AY476" s="18" t="s">
        <v>127</v>
      </c>
      <c r="BE476" s="217">
        <f>IF(N476="základní",J476,0)</f>
        <v>0</v>
      </c>
      <c r="BF476" s="217">
        <f>IF(N476="snížená",J476,0)</f>
        <v>0</v>
      </c>
      <c r="BG476" s="217">
        <f>IF(N476="zákl. přenesená",J476,0)</f>
        <v>0</v>
      </c>
      <c r="BH476" s="217">
        <f>IF(N476="sníž. přenesená",J476,0)</f>
        <v>0</v>
      </c>
      <c r="BI476" s="217">
        <f>IF(N476="nulová",J476,0)</f>
        <v>0</v>
      </c>
      <c r="BJ476" s="18" t="s">
        <v>90</v>
      </c>
      <c r="BK476" s="217">
        <f>ROUND(I476*H476,2)</f>
        <v>0</v>
      </c>
      <c r="BL476" s="18" t="s">
        <v>798</v>
      </c>
      <c r="BM476" s="216" t="s">
        <v>861</v>
      </c>
    </row>
    <row r="477" spans="1:65" s="2" customFormat="1" ht="16.5" customHeight="1">
      <c r="A477" s="36"/>
      <c r="B477" s="37"/>
      <c r="C477" s="205" t="s">
        <v>862</v>
      </c>
      <c r="D477" s="205" t="s">
        <v>130</v>
      </c>
      <c r="E477" s="206" t="s">
        <v>863</v>
      </c>
      <c r="F477" s="207" t="s">
        <v>864</v>
      </c>
      <c r="G477" s="208" t="s">
        <v>211</v>
      </c>
      <c r="H477" s="209">
        <v>320</v>
      </c>
      <c r="I477" s="210"/>
      <c r="J477" s="211">
        <f>ROUND(I477*H477,2)</f>
        <v>0</v>
      </c>
      <c r="K477" s="207" t="s">
        <v>1</v>
      </c>
      <c r="L477" s="41"/>
      <c r="M477" s="280" t="s">
        <v>1</v>
      </c>
      <c r="N477" s="281" t="s">
        <v>48</v>
      </c>
      <c r="O477" s="224"/>
      <c r="P477" s="282">
        <f>O477*H477</f>
        <v>0</v>
      </c>
      <c r="Q477" s="282">
        <v>0.3</v>
      </c>
      <c r="R477" s="282">
        <f>Q477*H477</f>
        <v>96</v>
      </c>
      <c r="S477" s="282">
        <v>0</v>
      </c>
      <c r="T477" s="283">
        <f>S477*H477</f>
        <v>0</v>
      </c>
      <c r="U477" s="36"/>
      <c r="V477" s="36"/>
      <c r="W477" s="36"/>
      <c r="X477" s="36"/>
      <c r="Y477" s="36"/>
      <c r="Z477" s="36"/>
      <c r="AA477" s="36"/>
      <c r="AB477" s="36"/>
      <c r="AC477" s="36"/>
      <c r="AD477" s="36"/>
      <c r="AE477" s="36"/>
      <c r="AR477" s="216" t="s">
        <v>798</v>
      </c>
      <c r="AT477" s="216" t="s">
        <v>130</v>
      </c>
      <c r="AU477" s="216" t="s">
        <v>92</v>
      </c>
      <c r="AY477" s="18" t="s">
        <v>127</v>
      </c>
      <c r="BE477" s="217">
        <f>IF(N477="základní",J477,0)</f>
        <v>0</v>
      </c>
      <c r="BF477" s="217">
        <f>IF(N477="snížená",J477,0)</f>
        <v>0</v>
      </c>
      <c r="BG477" s="217">
        <f>IF(N477="zákl. přenesená",J477,0)</f>
        <v>0</v>
      </c>
      <c r="BH477" s="217">
        <f>IF(N477="sníž. přenesená",J477,0)</f>
        <v>0</v>
      </c>
      <c r="BI477" s="217">
        <f>IF(N477="nulová",J477,0)</f>
        <v>0</v>
      </c>
      <c r="BJ477" s="18" t="s">
        <v>90</v>
      </c>
      <c r="BK477" s="217">
        <f>ROUND(I477*H477,2)</f>
        <v>0</v>
      </c>
      <c r="BL477" s="18" t="s">
        <v>798</v>
      </c>
      <c r="BM477" s="216" t="s">
        <v>865</v>
      </c>
    </row>
    <row r="478" spans="1:65" s="2" customFormat="1" ht="6.95" customHeight="1">
      <c r="A478" s="36"/>
      <c r="B478" s="56"/>
      <c r="C478" s="57"/>
      <c r="D478" s="57"/>
      <c r="E478" s="57"/>
      <c r="F478" s="57"/>
      <c r="G478" s="57"/>
      <c r="H478" s="57"/>
      <c r="I478" s="154"/>
      <c r="J478" s="57"/>
      <c r="K478" s="57"/>
      <c r="L478" s="41"/>
      <c r="M478" s="36"/>
      <c r="O478" s="36"/>
      <c r="P478" s="36"/>
      <c r="Q478" s="36"/>
      <c r="R478" s="36"/>
      <c r="S478" s="36"/>
      <c r="T478" s="36"/>
      <c r="U478" s="36"/>
      <c r="V478" s="36"/>
      <c r="W478" s="36"/>
      <c r="X478" s="36"/>
      <c r="Y478" s="36"/>
      <c r="Z478" s="36"/>
      <c r="AA478" s="36"/>
      <c r="AB478" s="36"/>
      <c r="AC478" s="36"/>
      <c r="AD478" s="36"/>
      <c r="AE478" s="36"/>
    </row>
  </sheetData>
  <sheetProtection algorithmName="SHA-512" hashValue="Ri+Vy7rfZe3npg6rk6aZUlAiut+4yDBrZ+cgV4JTYylzfAkuCx4hIplfLjkd4XWr22+RQCEBeugIVv9aGJtXeQ==" saltValue="PfrNI+cJ5/RJ3HP8LA06xJ5ic5GEt2ejhrz6plkLGLN9QweZY1s01h3AGcEPaObedS69jZWS6BbM+nz0z1utAg==" spinCount="100000" sheet="1" objects="1" scenarios="1" formatColumns="0" formatRows="0" autoFilter="0"/>
  <autoFilter ref="C139:K477"/>
  <mergeCells count="9">
    <mergeCell ref="E87:H87"/>
    <mergeCell ref="E130:H130"/>
    <mergeCell ref="E132:H13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VON - Vdlejší a ostatní n...</vt:lpstr>
      <vt:lpstr>D.1.1 - Architektonicko-s...</vt:lpstr>
      <vt:lpstr>'D.1.1 - Architektonicko-s...'!Názvy_tisku</vt:lpstr>
      <vt:lpstr>'Rekapitulace stavby'!Názvy_tisku</vt:lpstr>
      <vt:lpstr>'VON - Vdlejší a ostatní n...'!Názvy_tisku</vt:lpstr>
      <vt:lpstr>'D.1.1 - Architektonicko-s...'!Oblast_tisku</vt:lpstr>
      <vt:lpstr>'Rekapitulace stavby'!Oblast_tisku</vt:lpstr>
      <vt:lpstr>'VON - Vdlejší a ostatní n...'!Oblast_tisku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Hlaváček Martin</cp:lastModifiedBy>
  <dcterms:created xsi:type="dcterms:W3CDTF">2020-08-21T12:02:41Z</dcterms:created>
  <dcterms:modified xsi:type="dcterms:W3CDTF">2020-08-24T14:16:55Z</dcterms:modified>
</cp:coreProperties>
</file>